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дох и расх 9 мес" sheetId="1" r:id="rId3"/>
  </sheets>
  <definedNames/>
  <calcPr/>
</workbook>
</file>

<file path=xl/sharedStrings.xml><?xml version="1.0" encoding="utf-8"?>
<sst xmlns="http://schemas.openxmlformats.org/spreadsheetml/2006/main" count="426" uniqueCount="184">
  <si>
    <t>ООО "Наш Дом"</t>
  </si>
  <si>
    <t>за   январь -июнь 2016 года</t>
  </si>
  <si>
    <t>за   январь - сентябрь 2016 года</t>
  </si>
  <si>
    <t>№ п/п</t>
  </si>
  <si>
    <t>Адрес жилого дома</t>
  </si>
  <si>
    <t xml:space="preserve">Д О Х О Д Ы </t>
  </si>
  <si>
    <t>Доходы от арендаторов</t>
  </si>
  <si>
    <t>Всего доходы</t>
  </si>
  <si>
    <t xml:space="preserve">Р А С Х О Д Ы 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</si>
  <si>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</si>
  <si>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</si>
  <si>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</si>
  <si>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</si>
  <si>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</si>
  <si>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</si>
  <si>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</si>
  <si>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</si>
  <si>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</si>
  <si>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</si>
  <si>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</si>
  <si>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</si>
  <si>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</si>
  <si>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пер.Крупской д.2</t>
  </si>
  <si>
    <t xml:space="preserve">пер.Крупской д.3 </t>
  </si>
  <si>
    <t xml:space="preserve">пер.Крупской д.5 </t>
  </si>
  <si>
    <t>пер.Крупской д.6</t>
  </si>
  <si>
    <t>пер.Крупской д.7</t>
  </si>
  <si>
    <t>пер.Крупской д.9</t>
  </si>
  <si>
    <t>пер.Крупской д.10</t>
  </si>
  <si>
    <t xml:space="preserve">пер.Крупской д.11 </t>
  </si>
  <si>
    <t>пер.Мира д.1</t>
  </si>
  <si>
    <t>пер.Мира д.2</t>
  </si>
  <si>
    <t>пер.Мира д.4</t>
  </si>
  <si>
    <t>пер.Мира д.6</t>
  </si>
  <si>
    <t>пер.Мира д.8</t>
  </si>
  <si>
    <t>пер.Мира д.10</t>
  </si>
  <si>
    <t>пер.Мира д.10-а</t>
  </si>
  <si>
    <t>пер.Первомайский 2-й д.1</t>
  </si>
  <si>
    <t>пер.Суворова  д.1</t>
  </si>
  <si>
    <t>пер.Суворова  д.3</t>
  </si>
  <si>
    <t>ул.Горького д.1</t>
  </si>
  <si>
    <t>ул.Горького д.2</t>
  </si>
  <si>
    <t>ул.Горького д.4</t>
  </si>
  <si>
    <t>ул.Горького д.4 а</t>
  </si>
  <si>
    <t>ул.Горького д.7</t>
  </si>
  <si>
    <t>ул.Горького д.8</t>
  </si>
  <si>
    <t>ул.Горького д.9</t>
  </si>
  <si>
    <t>ул.Горького д.10</t>
  </si>
  <si>
    <t>ул.Горького д.12</t>
  </si>
  <si>
    <t>ул.Иванова д.1</t>
  </si>
  <si>
    <t>ул.Иванова д.5</t>
  </si>
  <si>
    <t>ул.Иванова д.6</t>
  </si>
  <si>
    <t>ул.Иванова д.7</t>
  </si>
  <si>
    <t>ул.Иванова д.11</t>
  </si>
  <si>
    <t>ул.Иванова д.13</t>
  </si>
  <si>
    <t>ул.Иванова д.17</t>
  </si>
  <si>
    <t>ул.Иванова д.23</t>
  </si>
  <si>
    <t>ул.Иванова д.25</t>
  </si>
  <si>
    <t>ул.Иванова д.27</t>
  </si>
  <si>
    <t>ул.Калинина д.67</t>
  </si>
  <si>
    <t>ул.Кирова  д.2</t>
  </si>
  <si>
    <t>ул.Коммунистическая д.4</t>
  </si>
  <si>
    <t>ул.Коммунистическая д.6</t>
  </si>
  <si>
    <t>ул.Комсомольская д.1</t>
  </si>
  <si>
    <t>ул.Комсомольская д.2</t>
  </si>
  <si>
    <t>ул.Комсомольская д.8</t>
  </si>
  <si>
    <t>ул.Комсомольская д.10 А</t>
  </si>
  <si>
    <t>ул.Комсомольская д.11</t>
  </si>
  <si>
    <t>ул.Комсомольская д.12</t>
  </si>
  <si>
    <t>ул.Комсомольская д.16</t>
  </si>
  <si>
    <t>ул.Комсомольская д.18</t>
  </si>
  <si>
    <t>ул.Комсомольская д.19</t>
  </si>
  <si>
    <t>ул.Комсомольская д.19 А</t>
  </si>
  <si>
    <t>ул.Комсомольская д.21</t>
  </si>
  <si>
    <t>ул.Крупской д.7</t>
  </si>
  <si>
    <t>ул.Крупской д.9</t>
  </si>
  <si>
    <t>ул.Крупской д.34 Б</t>
  </si>
  <si>
    <t>ул.Крупской д.44</t>
  </si>
  <si>
    <t>ул.Ленина д.2</t>
  </si>
  <si>
    <t>ул.Ленина д.3</t>
  </si>
  <si>
    <t xml:space="preserve">ул.Ленина д.4 </t>
  </si>
  <si>
    <t>ул.Ленина д.6</t>
  </si>
  <si>
    <t>ул.Ленина д.7</t>
  </si>
  <si>
    <t>ул.Ленина д.8</t>
  </si>
  <si>
    <t>ул.Ленина д.15</t>
  </si>
  <si>
    <t>ул.Ленина д.17</t>
  </si>
  <si>
    <t>ул.Ленина д.19</t>
  </si>
  <si>
    <t>ул.Ленина д.21</t>
  </si>
  <si>
    <t>ул.Ленина д.23</t>
  </si>
  <si>
    <t>ул.Ленина д.27</t>
  </si>
  <si>
    <t>ул.Ленина д.85</t>
  </si>
  <si>
    <t>ул.Ленина д.87</t>
  </si>
  <si>
    <t>ул.Ломоносова д.1</t>
  </si>
  <si>
    <t>ул.Ломоносова д.2</t>
  </si>
  <si>
    <t>ул.Ломоносова д.10</t>
  </si>
  <si>
    <t>ул.Луначарского д.5</t>
  </si>
  <si>
    <t>ул.Луначарского д.7</t>
  </si>
  <si>
    <t>ул.Луначарского д.9</t>
  </si>
  <si>
    <t>ул.Луначарского д.21</t>
  </si>
  <si>
    <t>ул.Луначарского д.23</t>
  </si>
  <si>
    <t>ул.Луначарского д.25</t>
  </si>
  <si>
    <t>ул.Луначарскогод.31</t>
  </si>
  <si>
    <t>ул.Луначарскогод.33</t>
  </si>
  <si>
    <t>ул.Луначарскогод.42</t>
  </si>
  <si>
    <t>ул.Луначарскогод.52</t>
  </si>
  <si>
    <t>ул.Малиновского д.1</t>
  </si>
  <si>
    <t>ул.Мира д.1</t>
  </si>
  <si>
    <t>ул.Мира д.3</t>
  </si>
  <si>
    <t>ул.Мира д.4</t>
  </si>
  <si>
    <t>ул.Мира д.6</t>
  </si>
  <si>
    <t>ул.Мира д.8</t>
  </si>
  <si>
    <t>ул.Нахимова д.2</t>
  </si>
  <si>
    <t xml:space="preserve">ул.Нахимова д.4 </t>
  </si>
  <si>
    <t>ул.Нахимова д.6</t>
  </si>
  <si>
    <t>ул.Нахимова д.6 А</t>
  </si>
  <si>
    <t>ул.Нахимова д.13</t>
  </si>
  <si>
    <t>ул.Октябрьская д.2</t>
  </si>
  <si>
    <t>ул.Октябрьская д.4</t>
  </si>
  <si>
    <t>ул.Октябрьская д.5</t>
  </si>
  <si>
    <t>ул.Октябрьская д.6</t>
  </si>
  <si>
    <t>ул.Октябрьская д.8</t>
  </si>
  <si>
    <t>ул.Октябрьская д.10</t>
  </si>
  <si>
    <t>ул.Октябрьская д.66</t>
  </si>
  <si>
    <t>ул.Октябрьская д.68</t>
  </si>
  <si>
    <t>ул.Первомайская д.2</t>
  </si>
  <si>
    <t>ул.Первомайская д.2 А</t>
  </si>
  <si>
    <t>ул.Первомайская д.4</t>
  </si>
  <si>
    <t xml:space="preserve">ул.Первомайская д.5 </t>
  </si>
  <si>
    <t>ул.Первомайская д.6</t>
  </si>
  <si>
    <t>ул.Первомайская д.7</t>
  </si>
  <si>
    <t>ул.Первомайская д.7 А</t>
  </si>
  <si>
    <t>ул.Первомайская д.8</t>
  </si>
  <si>
    <t>ул.Первомайская д.9 А</t>
  </si>
  <si>
    <t>ул.Первомайская д.12</t>
  </si>
  <si>
    <t>ул.Первомайская д.13 А</t>
  </si>
  <si>
    <t>ул.Первомайская д.14</t>
  </si>
  <si>
    <t>ул.Первомайская д.16</t>
  </si>
  <si>
    <t>ул.Первомайская д.18</t>
  </si>
  <si>
    <t>ул.Пионерская д.1</t>
  </si>
  <si>
    <t>ул.Попова д.1</t>
  </si>
  <si>
    <t>ул.Попова д.2</t>
  </si>
  <si>
    <t>ул.Попова д.2 а</t>
  </si>
  <si>
    <t>ул.Попова д.4</t>
  </si>
  <si>
    <t>ул.Попова д.5</t>
  </si>
  <si>
    <t>ул.Попова д.6</t>
  </si>
  <si>
    <t>ул.Пролетарская д.1</t>
  </si>
  <si>
    <t>ул.Пролетарская д.3</t>
  </si>
  <si>
    <t>ул.Пролетарская д.5А /1</t>
  </si>
  <si>
    <t>ул.Пролетарская д.5А /2</t>
  </si>
  <si>
    <t>ул.Пролетарская д.6</t>
  </si>
  <si>
    <t>ул.Пролетарская д.7</t>
  </si>
  <si>
    <t>ул.Пролетарская д.8</t>
  </si>
  <si>
    <t>ул.Пролетарская д.9</t>
  </si>
  <si>
    <t>ул.Советская д.9</t>
  </si>
  <si>
    <t>ул.Советская д.10</t>
  </si>
  <si>
    <t>ул.Советская д.11</t>
  </si>
  <si>
    <t>ул.Советская д.12</t>
  </si>
  <si>
    <t>ул.Советская д.13</t>
  </si>
  <si>
    <t>ул.Советская д.14</t>
  </si>
  <si>
    <t>ул.Советская д.15</t>
  </si>
  <si>
    <t>ул.Совхозная д.1</t>
  </si>
  <si>
    <t>ул.Совхозная д.2</t>
  </si>
  <si>
    <t>ул.Совхозная д.4</t>
  </si>
  <si>
    <t>ул.Совхозная д.6</t>
  </si>
  <si>
    <t>ул.Совхозная д.14</t>
  </si>
  <si>
    <t>ул.Совхозная д.93</t>
  </si>
  <si>
    <t>ул.Совхозная д.95</t>
  </si>
  <si>
    <t>ул.Суворова д.3</t>
  </si>
  <si>
    <t>ул.Суворова д.8А</t>
  </si>
  <si>
    <t>ул.Суворова д.10</t>
  </si>
  <si>
    <t>ул.Суворова д.17</t>
  </si>
  <si>
    <t>ул.Танкистов д.27</t>
  </si>
  <si>
    <t>ул.Танкистов д.29</t>
  </si>
  <si>
    <t>ул.Транспортная д.2</t>
  </si>
  <si>
    <t>ул.Транспортная д.4</t>
  </si>
  <si>
    <t>ул.Транспортная д.6</t>
  </si>
  <si>
    <t>ул.Школьная д.10</t>
  </si>
  <si>
    <t>ул.Школьная д.12</t>
  </si>
  <si>
    <t>ул.23 Сентября д.2</t>
  </si>
  <si>
    <t>ул.23 Сентября д.4</t>
  </si>
  <si>
    <t>ул.23 Сентября д.6</t>
  </si>
  <si>
    <t>ул.23 Сентября д.8</t>
  </si>
  <si>
    <t xml:space="preserve">итого </t>
  </si>
  <si>
    <t>Исп.Викторова Л.С.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</si>
</sst>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</font>
    <font>
      <b/>
      <sz val="10.0"/>
      <name val="Arial"/>
    </font>
    <font>
      <sz val="7.0"/>
      <name val="Arial"/>
    </font>
    <font>
      <b/>
      <sz val="7.0"/>
      <name val="Arial"/>
    </font>
    <font>
      <b/>
      <sz val="14.0"/>
      <name val="Arial"/>
    </font>
    <font>
      <b/>
      <i/>
      <sz val="10.0"/>
      <name val="Arial"/>
    </font>
    <font/>
    <font>
      <b/>
      <sz val="8.0"/>
      <name val="Arial"/>
    </font>
    <font>
      <b/>
      <i/>
      <sz val="10.0"/>
      <color rgb="FFFF0000"/>
      <name val="Arial"/>
    </font>
    <font>
      <sz val="10.0"/>
      <name val="Arial"/>
    </font>
    <font>
      <b/>
      <sz val="8.0"/>
      <color rgb="FFFF0000"/>
      <name val="Arial"/>
    </font>
    <font>
      <sz val="7.0"/>
      <name val="Arimo"/>
    </font>
    <font>
      <sz val="8.0"/>
      <name val="Arimo"/>
    </font>
    <font>
      <sz val="8.0"/>
      <name val="Arial"/>
    </font>
    <font>
      <sz val="8.0"/>
      <color rgb="FFFF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30"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85">
    <xf borderId="0" fillId="0" fontId="0" numFmtId="0" xfId="0" applyAlignment="1" applyFont="1">
      <alignment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Font="1"/>
    <xf borderId="0" fillId="0" fontId="4" numFmtId="0" xfId="0" applyAlignment="1" applyFont="1">
      <alignment horizontal="center"/>
    </xf>
    <xf borderId="1" fillId="0" fontId="5" numFmtId="0" xfId="0" applyAlignment="1" applyBorder="1" applyFont="1">
      <alignment horizontal="left"/>
    </xf>
    <xf borderId="2" fillId="0" fontId="6" numFmtId="0" xfId="0" applyBorder="1" applyFont="1"/>
    <xf borderId="3" fillId="0" fontId="6" numFmtId="0" xfId="0" applyBorder="1" applyFont="1"/>
    <xf borderId="0" fillId="0" fontId="5" numFmtId="0" xfId="0" applyAlignment="1" applyFont="1">
      <alignment horizontal="left"/>
    </xf>
    <xf borderId="4" fillId="0" fontId="7" numFmtId="0" xfId="0" applyAlignment="1" applyBorder="1" applyFont="1">
      <alignment horizontal="center" vertical="center" wrapText="1"/>
    </xf>
    <xf borderId="5" fillId="0" fontId="1" numFmtId="0" xfId="0" applyAlignment="1" applyBorder="1" applyFont="1">
      <alignment horizontal="center" vertical="center" wrapText="1"/>
    </xf>
    <xf borderId="1" fillId="0" fontId="5" numFmtId="0" xfId="0" applyAlignment="1" applyBorder="1" applyFont="1">
      <alignment horizontal="center"/>
    </xf>
    <xf borderId="4" fillId="0" fontId="5" numFmtId="0" xfId="0" applyAlignment="1" applyBorder="1" applyFont="1">
      <alignment horizontal="center" vertical="center" wrapText="1"/>
    </xf>
    <xf borderId="0" fillId="0" fontId="8" numFmtId="0" xfId="0" applyAlignment="1" applyFont="1">
      <alignment horizontal="center" vertical="center"/>
    </xf>
    <xf borderId="4" fillId="0" fontId="1" numFmtId="0" xfId="0" applyAlignment="1" applyBorder="1" applyFont="1">
      <alignment horizontal="center" vertical="center" wrapText="1"/>
    </xf>
    <xf borderId="4" fillId="0" fontId="5" numFmtId="0" xfId="0" applyAlignment="1" applyBorder="1" applyFont="1">
      <alignment horizontal="center" vertical="center"/>
    </xf>
    <xf borderId="6" fillId="0" fontId="6" numFmtId="0" xfId="0" applyBorder="1" applyFont="1"/>
    <xf borderId="7" fillId="0" fontId="6" numFmtId="0" xfId="0" applyBorder="1" applyFont="1"/>
    <xf borderId="6" fillId="0" fontId="9" numFmtId="0" xfId="0" applyAlignment="1" applyBorder="1" applyFont="1">
      <alignment horizontal="center" textRotation="90"/>
    </xf>
    <xf borderId="0" fillId="0" fontId="9" numFmtId="0" xfId="0" applyAlignment="1" applyFont="1">
      <alignment horizontal="center" textRotation="90"/>
    </xf>
    <xf borderId="4" fillId="0" fontId="9" numFmtId="0" xfId="0" applyAlignment="1" applyBorder="1" applyFont="1">
      <alignment horizontal="center" textRotation="90"/>
    </xf>
    <xf borderId="4" fillId="0" fontId="9" numFmtId="0" xfId="0" applyAlignment="1" applyBorder="1" applyFont="1">
      <alignment horizontal="center" textRotation="90" wrapText="1"/>
    </xf>
    <xf borderId="0" fillId="0" fontId="9" numFmtId="0" xfId="0" applyFont="1"/>
    <xf borderId="0" fillId="0" fontId="9" numFmtId="0" xfId="0" applyFont="1"/>
    <xf borderId="0" fillId="2" fontId="9" numFmtId="0" xfId="0" applyAlignment="1" applyBorder="1" applyFill="1" applyFont="1">
      <alignment wrapText="1"/>
    </xf>
    <xf borderId="0" fillId="0" fontId="9" numFmtId="2" xfId="0" applyFont="1" applyNumberFormat="1"/>
    <xf borderId="8" fillId="0" fontId="6" numFmtId="0" xfId="0" applyBorder="1" applyFont="1"/>
    <xf borderId="9" fillId="0" fontId="6" numFmtId="0" xfId="0" applyBorder="1" applyFont="1"/>
    <xf borderId="10" fillId="0" fontId="7" numFmtId="0" xfId="0" applyAlignment="1" applyBorder="1" applyFont="1">
      <alignment horizontal="center"/>
    </xf>
    <xf borderId="1" fillId="0" fontId="7" numFmtId="0" xfId="0" applyAlignment="1" applyBorder="1" applyFont="1">
      <alignment horizontal="center"/>
    </xf>
    <xf borderId="8" fillId="0" fontId="7" numFmtId="0" xfId="0" applyAlignment="1" applyBorder="1" applyFont="1">
      <alignment horizontal="center"/>
    </xf>
    <xf borderId="11" fillId="0" fontId="7" numFmtId="0" xfId="0" applyAlignment="1" applyBorder="1" applyFont="1">
      <alignment horizontal="center"/>
    </xf>
    <xf borderId="2" fillId="0" fontId="7" numFmtId="0" xfId="0" applyAlignment="1" applyBorder="1" applyFont="1">
      <alignment horizontal="center"/>
    </xf>
    <xf borderId="3" fillId="0" fontId="7" numFmtId="0" xfId="0" applyAlignment="1" applyBorder="1" applyFont="1">
      <alignment horizontal="center"/>
    </xf>
    <xf borderId="0" fillId="0" fontId="10" numFmtId="0" xfId="0" applyAlignment="1" applyFont="1">
      <alignment horizontal="center"/>
    </xf>
    <xf borderId="12" fillId="2" fontId="11" numFmtId="0" xfId="0" applyAlignment="1" applyBorder="1" applyFont="1">
      <alignment horizontal="center" vertical="center"/>
    </xf>
    <xf borderId="13" fillId="2" fontId="12" numFmtId="0" xfId="0" applyBorder="1" applyFont="1"/>
    <xf borderId="14" fillId="0" fontId="13" numFmtId="2" xfId="0" applyBorder="1" applyFont="1" applyNumberFormat="1"/>
    <xf borderId="15" fillId="0" fontId="13" numFmtId="2" xfId="0" applyBorder="1" applyFont="1" applyNumberFormat="1"/>
    <xf borderId="0" fillId="0" fontId="14" numFmtId="2" xfId="0" applyFont="1" applyNumberFormat="1"/>
    <xf borderId="16" fillId="0" fontId="13" numFmtId="2" xfId="0" applyBorder="1" applyFont="1" applyNumberFormat="1"/>
    <xf borderId="13" fillId="0" fontId="13" numFmtId="2" xfId="0" applyBorder="1" applyFont="1" applyNumberFormat="1"/>
    <xf borderId="17" fillId="0" fontId="13" numFmtId="2" xfId="0" applyBorder="1" applyFont="1" applyNumberFormat="1"/>
    <xf borderId="18" fillId="0" fontId="13" numFmtId="2" xfId="0" applyBorder="1" applyFont="1" applyNumberFormat="1"/>
    <xf borderId="12" fillId="0" fontId="11" numFmtId="0" xfId="0" applyAlignment="1" applyBorder="1" applyFont="1">
      <alignment horizontal="center" vertical="center"/>
    </xf>
    <xf borderId="12" fillId="2" fontId="12" numFmtId="0" xfId="0" applyBorder="1" applyFont="1"/>
    <xf borderId="12" fillId="0" fontId="13" numFmtId="2" xfId="0" applyBorder="1" applyFont="1" applyNumberFormat="1"/>
    <xf borderId="19" fillId="0" fontId="13" numFmtId="2" xfId="0" applyBorder="1" applyFont="1" applyNumberFormat="1"/>
    <xf borderId="20" fillId="0" fontId="13" numFmtId="2" xfId="0" applyBorder="1" applyFont="1" applyNumberFormat="1"/>
    <xf borderId="21" fillId="0" fontId="13" numFmtId="2" xfId="0" applyBorder="1" applyFont="1" applyNumberFormat="1"/>
    <xf borderId="6" fillId="0" fontId="13" numFmtId="2" xfId="0" applyBorder="1" applyFont="1" applyNumberFormat="1"/>
    <xf borderId="12" fillId="0" fontId="12" numFmtId="0" xfId="0" applyBorder="1" applyFont="1"/>
    <xf borderId="22" fillId="0" fontId="13" numFmtId="2" xfId="0" applyBorder="1" applyFont="1" applyNumberFormat="1"/>
    <xf borderId="8" fillId="0" fontId="13" numFmtId="2" xfId="0" applyBorder="1" applyFont="1" applyNumberFormat="1"/>
    <xf borderId="2" fillId="0" fontId="5" numFmtId="0" xfId="0" applyAlignment="1" applyBorder="1" applyFont="1">
      <alignment horizontal="center"/>
    </xf>
    <xf borderId="23" fillId="0" fontId="9" numFmtId="0" xfId="0" applyAlignment="1" applyBorder="1" applyFont="1">
      <alignment horizontal="center" textRotation="90"/>
    </xf>
    <xf borderId="24" fillId="0" fontId="9" numFmtId="0" xfId="0" applyAlignment="1" applyBorder="1" applyFont="1">
      <alignment horizontal="center" textRotation="90"/>
    </xf>
    <xf borderId="5" fillId="0" fontId="9" numFmtId="0" xfId="0" applyAlignment="1" applyBorder="1" applyFont="1">
      <alignment horizontal="center" textRotation="90" wrapText="1"/>
    </xf>
    <xf borderId="7" fillId="0" fontId="9" numFmtId="0" xfId="0" applyAlignment="1" applyBorder="1" applyFont="1">
      <alignment horizontal="center" textRotation="90"/>
    </xf>
    <xf borderId="25" fillId="0" fontId="6" numFmtId="0" xfId="0" applyBorder="1" applyFont="1"/>
    <xf borderId="26" fillId="0" fontId="6" numFmtId="0" xfId="0" applyBorder="1" applyFont="1"/>
    <xf borderId="14" fillId="0" fontId="11" numFmtId="0" xfId="0" applyAlignment="1" applyBorder="1" applyFont="1">
      <alignment horizontal="center" vertical="center"/>
    </xf>
    <xf borderId="14" fillId="0" fontId="12" numFmtId="0" xfId="0" applyBorder="1" applyFont="1"/>
    <xf borderId="27" fillId="0" fontId="13" numFmtId="2" xfId="0" applyBorder="1" applyFont="1" applyNumberFormat="1"/>
    <xf borderId="28" fillId="0" fontId="13" numFmtId="2" xfId="0" applyBorder="1" applyFont="1" applyNumberFormat="1"/>
    <xf borderId="24" fillId="0" fontId="9" numFmtId="0" xfId="0" applyAlignment="1" applyBorder="1" applyFont="1">
      <alignment horizontal="center" textRotation="90" wrapText="1"/>
    </xf>
    <xf borderId="11" fillId="0" fontId="6" numFmtId="0" xfId="0" applyBorder="1" applyFont="1"/>
    <xf borderId="29" fillId="0" fontId="11" numFmtId="0" xfId="0" applyAlignment="1" applyBorder="1" applyFont="1">
      <alignment horizontal="center" vertical="center"/>
    </xf>
    <xf borderId="29" fillId="0" fontId="12" numFmtId="0" xfId="0" applyBorder="1" applyFont="1"/>
    <xf borderId="29" fillId="0" fontId="13" numFmtId="2" xfId="0" applyBorder="1" applyFont="1" applyNumberFormat="1"/>
    <xf borderId="10" fillId="2" fontId="3" numFmtId="2" xfId="0" applyBorder="1" applyFont="1" applyNumberFormat="1"/>
    <xf borderId="10" fillId="2" fontId="7" numFmtId="2" xfId="0" applyAlignment="1" applyBorder="1" applyFont="1" applyNumberFormat="1">
      <alignment horizontal="center"/>
    </xf>
    <xf borderId="2" fillId="0" fontId="13" numFmtId="2" xfId="0" applyBorder="1" applyFont="1" applyNumberFormat="1"/>
    <xf borderId="1" fillId="0" fontId="13" numFmtId="2" xfId="0" applyBorder="1" applyFont="1" applyNumberFormat="1"/>
    <xf borderId="10" fillId="0" fontId="13" numFmtId="2" xfId="0" applyBorder="1" applyFont="1" applyNumberFormat="1"/>
    <xf borderId="10" fillId="0" fontId="7" numFmtId="2" xfId="0" applyBorder="1" applyFont="1" applyNumberFormat="1"/>
    <xf borderId="0" fillId="0" fontId="14" numFmtId="0" xfId="0" applyFont="1"/>
    <xf borderId="0" fillId="2" fontId="2" numFmtId="0" xfId="0" applyAlignment="1" applyBorder="1" applyFont="1">
      <alignment horizontal="right"/>
    </xf>
    <xf borderId="0" fillId="0" fontId="2" numFmtId="0" xfId="0" applyAlignment="1" applyFont="1">
      <alignment horizontal="center"/>
    </xf>
    <xf borderId="0" fillId="2" fontId="2" numFmtId="0" xfId="0" applyAlignment="1" applyBorder="1" applyFont="1">
      <alignment horizontal="center"/>
    </xf>
    <xf borderId="0" fillId="0" fontId="2" numFmtId="2" xfId="0" applyFont="1" applyNumberFormat="1"/>
    <xf borderId="0" fillId="2" fontId="2" numFmtId="0" xfId="0" applyBorder="1" applyFont="1"/>
    <xf borderId="0" fillId="2" fontId="9" numFmtId="0" xfId="0" applyBorder="1" applyFont="1"/>
    <xf borderId="0" fillId="0" fontId="1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3.57"/>
    <col customWidth="1" min="2" max="2" width="20.14"/>
    <col customWidth="1" min="3" max="3" width="9.57"/>
    <col customWidth="1" min="4" max="4" width="9.43"/>
    <col customWidth="1" min="5" max="5" width="8.14"/>
    <col customWidth="1" min="6" max="6" width="9.29"/>
    <col customWidth="1" min="7" max="7" width="10.29"/>
    <col customWidth="1" min="8" max="8" width="10.0"/>
    <col customWidth="1" min="9" max="9" width="11.71"/>
    <col customWidth="1" min="10" max="10" width="11.43"/>
    <col customWidth="1" min="11" max="11" width="10.14"/>
    <col customWidth="1" hidden="1" min="12" max="12" width="10.0"/>
    <col customWidth="1" hidden="1" min="13" max="13" width="10.43"/>
    <col customWidth="1" hidden="1" min="14" max="14" width="9.0"/>
    <col customWidth="1" min="15" max="15" width="9.14"/>
    <col customWidth="1" min="16" max="16" width="11.0"/>
    <col customWidth="1" hidden="1" min="17" max="17" width="2.86"/>
    <col customWidth="1" min="18" max="18" width="3.57"/>
    <col customWidth="1" min="19" max="19" width="20.57"/>
    <col customWidth="1" min="20" max="20" width="10.0"/>
    <col customWidth="1" min="21" max="21" width="11.0"/>
    <col customWidth="1" min="22" max="22" width="11.29"/>
    <col customWidth="1" min="23" max="24" width="10.43"/>
    <col customWidth="1" min="25" max="25" width="9.86"/>
    <col customWidth="1" min="26" max="26" width="12.57"/>
    <col customWidth="1" min="27" max="27" width="12.43"/>
    <col customWidth="1" min="28" max="28" width="12.14"/>
    <col customWidth="1" hidden="1" min="29" max="29" width="13.14"/>
    <col customWidth="1" hidden="1" min="30" max="30" width="13.43"/>
    <col customWidth="1" hidden="1" min="31" max="31" width="11.57"/>
    <col customWidth="1" min="32" max="32" width="11.57"/>
    <col customWidth="1" min="33" max="33" width="7.0"/>
    <col customWidth="1" min="34" max="34" width="7.57"/>
    <col customWidth="1" min="35" max="35" width="6.14"/>
    <col customWidth="1" min="36" max="36" width="10.29"/>
    <col customWidth="1" min="37" max="37" width="16.57"/>
    <col customWidth="1" min="38" max="39" width="6.43"/>
    <col customWidth="1" min="40" max="40" width="6.14"/>
    <col customWidth="1" min="41" max="41" width="6.0"/>
    <col customWidth="1" min="42" max="42" width="7.0"/>
  </cols>
  <sheetData>
    <row r="1" ht="12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"/>
      <c r="S1" s="1" t="s">
        <v>0</v>
      </c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ht="18.75" customHeight="1">
      <c r="A2" s="2"/>
      <c r="B2" s="3"/>
      <c r="C2" s="4"/>
      <c r="D2" s="4"/>
      <c r="E2" s="5"/>
      <c r="O2" s="4"/>
      <c r="P2" s="4"/>
      <c r="Q2" s="4"/>
      <c r="R2" s="2"/>
      <c r="S2" s="3"/>
      <c r="T2" s="2"/>
      <c r="U2" s="5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ht="13.5" customHeight="1">
      <c r="A3" s="6" t="s">
        <v>1</v>
      </c>
      <c r="B3" s="7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6" t="s">
        <v>2</v>
      </c>
      <c r="T3" s="7"/>
      <c r="U3" s="8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ht="13.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ht="13.5" customHeight="1">
      <c r="A5" s="10" t="s">
        <v>3</v>
      </c>
      <c r="B5" s="11" t="s">
        <v>4</v>
      </c>
      <c r="C5" s="12" t="s">
        <v>5</v>
      </c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13" t="s">
        <v>6</v>
      </c>
      <c r="P5" s="13" t="s">
        <v>7</v>
      </c>
      <c r="Q5" s="14"/>
      <c r="R5" s="10" t="s">
        <v>3</v>
      </c>
      <c r="S5" s="15" t="s">
        <v>4</v>
      </c>
      <c r="T5" s="12" t="s">
        <v>8</v>
      </c>
      <c r="U5" s="7"/>
      <c r="V5" s="7"/>
      <c r="W5" s="7"/>
      <c r="X5" s="7"/>
      <c r="Y5" s="7"/>
      <c r="Z5" s="7"/>
      <c r="AA5" s="7"/>
      <c r="AB5" s="7"/>
      <c r="AC5" s="7"/>
      <c r="AD5" s="7"/>
      <c r="AE5" s="8"/>
      <c r="AF5" s="16" t="s">
        <v>9</v>
      </c>
      <c r="AG5" s="2"/>
      <c r="AH5" s="2"/>
      <c r="AI5" s="2"/>
      <c r="AJ5" s="2"/>
      <c r="AK5" s="2"/>
      <c r="AL5" s="2"/>
      <c r="AM5" s="2"/>
      <c r="AN5" s="2"/>
      <c r="AO5" s="2"/>
      <c r="AP5" s="2"/>
    </row>
    <row r="6" ht="12.0" customHeight="1">
      <c r="A6" s="17"/>
      <c r="B6" s="18"/>
      <c r="C6" s="19" t="s">
        <v>10</v>
      </c>
      <c r="D6" s="19" t="s">
        <v>11</v>
      </c>
      <c r="E6" s="20" t="s">
        <v>12</v>
      </c>
      <c r="F6" s="21" t="s">
        <v>13</v>
      </c>
      <c r="G6" s="20" t="s">
        <v>14</v>
      </c>
      <c r="H6" s="21" t="s">
        <v>15</v>
      </c>
      <c r="I6" s="20" t="s">
        <v>16</v>
      </c>
      <c r="J6" s="21" t="s">
        <v>17</v>
      </c>
      <c r="K6" s="21" t="s">
        <v>18</v>
      </c>
      <c r="L6" s="22" t="s">
        <v>19</v>
      </c>
      <c r="M6" s="22" t="s">
        <v>20</v>
      </c>
      <c r="N6" s="21" t="s">
        <v>21</v>
      </c>
      <c r="O6" s="17"/>
      <c r="P6" s="17"/>
      <c r="Q6" s="14"/>
      <c r="R6" s="17"/>
      <c r="S6" s="17"/>
      <c r="T6" s="19" t="s">
        <v>10</v>
      </c>
      <c r="U6" s="20" t="s">
        <v>11</v>
      </c>
      <c r="V6" s="19" t="s">
        <v>12</v>
      </c>
      <c r="W6" s="19" t="s">
        <v>13</v>
      </c>
      <c r="X6" s="19" t="s">
        <v>14</v>
      </c>
      <c r="Y6" s="20" t="s">
        <v>15</v>
      </c>
      <c r="Z6" s="19" t="s">
        <v>16</v>
      </c>
      <c r="AA6" s="19" t="s">
        <v>17</v>
      </c>
      <c r="AB6" s="19" t="s">
        <v>18</v>
      </c>
      <c r="AC6" s="22" t="s">
        <v>19</v>
      </c>
      <c r="AD6" s="22" t="s">
        <v>20</v>
      </c>
      <c r="AE6" s="19" t="s">
        <v>21</v>
      </c>
      <c r="AF6" s="17"/>
      <c r="AG6" s="2"/>
      <c r="AH6" s="2"/>
      <c r="AI6" s="2"/>
      <c r="AJ6" s="23"/>
      <c r="AK6" s="24"/>
      <c r="AL6" s="24"/>
      <c r="AM6" s="24"/>
      <c r="AN6" s="2"/>
      <c r="AO6" s="24"/>
      <c r="AP6" s="25"/>
    </row>
    <row r="7" ht="11.25" customHeight="1">
      <c r="A7" s="17"/>
      <c r="B7" s="18"/>
      <c r="C7" s="17"/>
      <c r="D7" s="17"/>
      <c r="F7" s="17"/>
      <c r="H7" s="17"/>
      <c r="J7" s="17"/>
      <c r="K7" s="17"/>
      <c r="L7" s="17"/>
      <c r="M7" s="17"/>
      <c r="N7" s="17"/>
      <c r="O7" s="17"/>
      <c r="P7" s="17"/>
      <c r="Q7" s="14"/>
      <c r="R7" s="17"/>
      <c r="S7" s="17"/>
      <c r="T7" s="17"/>
      <c r="V7" s="17"/>
      <c r="W7" s="17"/>
      <c r="X7" s="17"/>
      <c r="Z7" s="17"/>
      <c r="AA7" s="17"/>
      <c r="AB7" s="17"/>
      <c r="AC7" s="17"/>
      <c r="AD7" s="17"/>
      <c r="AE7" s="17"/>
      <c r="AF7" s="17"/>
      <c r="AG7" s="2"/>
      <c r="AH7" s="2"/>
      <c r="AI7" s="2"/>
      <c r="AJ7" s="23"/>
      <c r="AK7" s="26"/>
      <c r="AL7" s="26"/>
      <c r="AM7" s="26"/>
      <c r="AN7" s="2"/>
      <c r="AO7" s="26"/>
      <c r="AP7" s="25"/>
    </row>
    <row r="8" ht="12.75" customHeight="1">
      <c r="A8" s="17"/>
      <c r="B8" s="18"/>
      <c r="C8" s="17"/>
      <c r="D8" s="17"/>
      <c r="F8" s="17"/>
      <c r="H8" s="17"/>
      <c r="J8" s="17"/>
      <c r="K8" s="17"/>
      <c r="L8" s="17"/>
      <c r="M8" s="17"/>
      <c r="N8" s="17"/>
      <c r="O8" s="17"/>
      <c r="P8" s="17"/>
      <c r="Q8" s="14"/>
      <c r="R8" s="17"/>
      <c r="S8" s="17"/>
      <c r="T8" s="17"/>
      <c r="V8" s="17"/>
      <c r="W8" s="17"/>
      <c r="X8" s="17"/>
      <c r="Z8" s="17"/>
      <c r="AA8" s="17"/>
      <c r="AB8" s="17"/>
      <c r="AC8" s="17"/>
      <c r="AD8" s="17"/>
      <c r="AE8" s="17"/>
      <c r="AF8" s="17"/>
      <c r="AG8" s="2"/>
      <c r="AH8" s="2"/>
      <c r="AI8" s="2"/>
      <c r="AJ8" s="23"/>
      <c r="AK8" s="24"/>
      <c r="AL8" s="24"/>
      <c r="AM8" s="24"/>
      <c r="AN8" s="2"/>
      <c r="AO8" s="24"/>
      <c r="AP8" s="25"/>
    </row>
    <row r="9" ht="11.25" customHeight="1">
      <c r="A9" s="17"/>
      <c r="B9" s="18"/>
      <c r="C9" s="17"/>
      <c r="D9" s="17"/>
      <c r="F9" s="17"/>
      <c r="H9" s="17"/>
      <c r="J9" s="17"/>
      <c r="K9" s="17"/>
      <c r="L9" s="17"/>
      <c r="M9" s="17"/>
      <c r="N9" s="17"/>
      <c r="O9" s="17"/>
      <c r="P9" s="17"/>
      <c r="Q9" s="14"/>
      <c r="R9" s="17"/>
      <c r="S9" s="17"/>
      <c r="T9" s="17"/>
      <c r="V9" s="17"/>
      <c r="W9" s="17"/>
      <c r="X9" s="17"/>
      <c r="Z9" s="17"/>
      <c r="AA9" s="17"/>
      <c r="AB9" s="17"/>
      <c r="AC9" s="17"/>
      <c r="AD9" s="17"/>
      <c r="AE9" s="17"/>
      <c r="AF9" s="17"/>
      <c r="AG9" s="2"/>
      <c r="AH9" s="2"/>
      <c r="AI9" s="2"/>
      <c r="AJ9" s="23"/>
      <c r="AK9" s="23"/>
      <c r="AL9" s="23"/>
      <c r="AM9" s="23"/>
      <c r="AN9" s="2"/>
      <c r="AO9" s="23"/>
      <c r="AP9" s="25"/>
    </row>
    <row r="10" ht="12.0" customHeight="1">
      <c r="A10" s="17"/>
      <c r="B10" s="18"/>
      <c r="C10" s="17"/>
      <c r="D10" s="17"/>
      <c r="F10" s="17"/>
      <c r="H10" s="17"/>
      <c r="J10" s="17"/>
      <c r="K10" s="17"/>
      <c r="L10" s="17"/>
      <c r="M10" s="17"/>
      <c r="N10" s="17"/>
      <c r="O10" s="17"/>
      <c r="P10" s="17"/>
      <c r="Q10" s="14"/>
      <c r="R10" s="17"/>
      <c r="S10" s="17"/>
      <c r="T10" s="17"/>
      <c r="V10" s="17"/>
      <c r="W10" s="17"/>
      <c r="X10" s="17"/>
      <c r="Z10" s="17"/>
      <c r="AA10" s="17"/>
      <c r="AB10" s="17"/>
      <c r="AC10" s="17"/>
      <c r="AD10" s="17"/>
      <c r="AE10" s="17"/>
      <c r="AF10" s="17"/>
      <c r="AG10" s="2"/>
      <c r="AH10" s="2"/>
      <c r="AI10" s="2"/>
      <c r="AJ10" s="23"/>
      <c r="AK10" s="23"/>
      <c r="AL10" s="23"/>
      <c r="AM10" s="23"/>
      <c r="AN10" s="2"/>
      <c r="AO10" s="23"/>
      <c r="AP10" s="25"/>
    </row>
    <row r="11" ht="15.75" customHeight="1">
      <c r="A11" s="27"/>
      <c r="B11" s="28"/>
      <c r="C11" s="27"/>
      <c r="D11" s="27"/>
      <c r="F11" s="27"/>
      <c r="H11" s="27"/>
      <c r="J11" s="27"/>
      <c r="K11" s="27"/>
      <c r="L11" s="27"/>
      <c r="M11" s="27"/>
      <c r="N11" s="27"/>
      <c r="O11" s="27"/>
      <c r="P11" s="27"/>
      <c r="Q11" s="14"/>
      <c r="R11" s="27"/>
      <c r="S11" s="27"/>
      <c r="T11" s="27"/>
      <c r="V11" s="27"/>
      <c r="W11" s="27"/>
      <c r="X11" s="27"/>
      <c r="Z11" s="27"/>
      <c r="AA11" s="27"/>
      <c r="AB11" s="27"/>
      <c r="AC11" s="27"/>
      <c r="AD11" s="27"/>
      <c r="AE11" s="27"/>
      <c r="AF11" s="27"/>
      <c r="AG11" s="2"/>
      <c r="AH11" s="2"/>
      <c r="AI11" s="2"/>
      <c r="AJ11" s="23"/>
      <c r="AK11" s="23"/>
      <c r="AL11" s="23"/>
      <c r="AM11" s="23"/>
      <c r="AN11" s="2"/>
      <c r="AO11" s="23"/>
      <c r="AP11" s="25"/>
    </row>
    <row r="12" ht="12.0" customHeight="1">
      <c r="A12" s="29">
        <v>1.0</v>
      </c>
      <c r="B12" s="30">
        <v>2.0</v>
      </c>
      <c r="C12" s="31">
        <v>3.0</v>
      </c>
      <c r="D12" s="32">
        <v>4.0</v>
      </c>
      <c r="E12" s="29">
        <v>5.0</v>
      </c>
      <c r="F12" s="30">
        <v>6.0</v>
      </c>
      <c r="G12" s="29">
        <v>7.0</v>
      </c>
      <c r="H12" s="33">
        <v>8.0</v>
      </c>
      <c r="I12" s="29">
        <v>9.0</v>
      </c>
      <c r="J12" s="34">
        <v>10.0</v>
      </c>
      <c r="K12" s="34">
        <v>11.0</v>
      </c>
      <c r="L12" s="34">
        <v>12.0</v>
      </c>
      <c r="M12" s="34">
        <v>13.0</v>
      </c>
      <c r="N12" s="34">
        <v>14.0</v>
      </c>
      <c r="O12" s="29">
        <v>15.0</v>
      </c>
      <c r="P12" s="29">
        <v>16.0</v>
      </c>
      <c r="Q12" s="35"/>
      <c r="R12" s="29">
        <v>1.0</v>
      </c>
      <c r="S12" s="30">
        <v>2.0</v>
      </c>
      <c r="T12" s="29">
        <v>3.0</v>
      </c>
      <c r="U12" s="29">
        <v>4.0</v>
      </c>
      <c r="V12" s="33">
        <v>5.0</v>
      </c>
      <c r="W12" s="29">
        <v>6.0</v>
      </c>
      <c r="X12" s="33">
        <v>7.0</v>
      </c>
      <c r="Y12" s="29">
        <v>8.0</v>
      </c>
      <c r="Z12" s="34">
        <v>9.0</v>
      </c>
      <c r="AA12" s="33">
        <v>10.0</v>
      </c>
      <c r="AB12" s="29">
        <v>11.0</v>
      </c>
      <c r="AC12" s="33">
        <v>12.0</v>
      </c>
      <c r="AD12" s="29">
        <v>12.0</v>
      </c>
      <c r="AE12" s="30">
        <v>14.0</v>
      </c>
      <c r="AF12" s="29">
        <v>15.0</v>
      </c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ht="12.0" customHeight="1">
      <c r="A13" s="36">
        <v>1.0</v>
      </c>
      <c r="B13" s="37" t="s">
        <v>22</v>
      </c>
      <c r="C13" s="38">
        <v>3938.77</v>
      </c>
      <c r="D13" s="38">
        <v>3938.77</v>
      </c>
      <c r="E13" s="38">
        <v>3938.77</v>
      </c>
      <c r="F13" s="38">
        <v>3938.77</v>
      </c>
      <c r="G13" s="38">
        <v>3938.77</v>
      </c>
      <c r="H13" s="38">
        <v>3938.77</v>
      </c>
      <c r="I13" s="38">
        <v>3938.77</v>
      </c>
      <c r="J13" s="38">
        <v>3938.77</v>
      </c>
      <c r="K13" s="38">
        <v>3938.77</v>
      </c>
      <c r="L13" s="38"/>
      <c r="M13" s="38"/>
      <c r="N13" s="38"/>
      <c r="O13" s="38"/>
      <c r="P13" s="39">
        <f t="shared" ref="P13:P77" si="1">SUM(C13:O13)</f>
        <v>35448.93</v>
      </c>
      <c r="Q13" s="40"/>
      <c r="R13" s="36">
        <v>1.0</v>
      </c>
      <c r="S13" s="37" t="s">
        <v>22</v>
      </c>
      <c r="T13" s="41">
        <v>-3398.29</v>
      </c>
      <c r="U13" s="42">
        <v>3412.37</v>
      </c>
      <c r="V13" s="42">
        <v>3358.46</v>
      </c>
      <c r="W13" s="43">
        <v>3332.54</v>
      </c>
      <c r="X13" s="43">
        <v>4280.1</v>
      </c>
      <c r="Y13" s="43">
        <v>3395.39</v>
      </c>
      <c r="Z13" s="43">
        <v>3755.39</v>
      </c>
      <c r="AA13" s="44">
        <v>3867.29</v>
      </c>
      <c r="AB13" s="44">
        <v>3368.32</v>
      </c>
      <c r="AC13" s="44"/>
      <c r="AD13" s="44"/>
      <c r="AE13" s="44"/>
      <c r="AF13" s="42">
        <f t="shared" ref="AF13:AF77" si="2">SUM(T13:AE13)</f>
        <v>25371.57</v>
      </c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ht="12.0" customHeight="1">
      <c r="A14" s="45">
        <v>2.0</v>
      </c>
      <c r="B14" s="46" t="s">
        <v>23</v>
      </c>
      <c r="C14" s="47">
        <v>5127.38</v>
      </c>
      <c r="D14" s="47">
        <v>5127.38</v>
      </c>
      <c r="E14" s="47">
        <v>5127.38</v>
      </c>
      <c r="F14" s="47">
        <v>5127.38</v>
      </c>
      <c r="G14" s="47">
        <v>5127.38</v>
      </c>
      <c r="H14" s="47">
        <v>5127.38</v>
      </c>
      <c r="I14" s="47">
        <v>5127.38</v>
      </c>
      <c r="J14" s="47">
        <v>5127.38</v>
      </c>
      <c r="K14" s="47">
        <v>5127.38</v>
      </c>
      <c r="L14" s="47"/>
      <c r="M14" s="47"/>
      <c r="N14" s="47"/>
      <c r="O14" s="47"/>
      <c r="P14" s="39">
        <f t="shared" si="1"/>
        <v>46146.42</v>
      </c>
      <c r="Q14" s="40"/>
      <c r="R14" s="45">
        <v>2.0</v>
      </c>
      <c r="S14" s="46" t="s">
        <v>23</v>
      </c>
      <c r="T14" s="48">
        <v>-3770.51</v>
      </c>
      <c r="U14" s="47">
        <v>4173.01</v>
      </c>
      <c r="V14" s="38">
        <v>4180.18</v>
      </c>
      <c r="W14" s="49">
        <v>4285.46</v>
      </c>
      <c r="X14" s="49">
        <v>5133.97</v>
      </c>
      <c r="Y14" s="49">
        <v>4239.18</v>
      </c>
      <c r="Z14" s="49">
        <v>4587.74</v>
      </c>
      <c r="AA14" s="50">
        <v>10143.52</v>
      </c>
      <c r="AB14" s="50">
        <v>4090.58</v>
      </c>
      <c r="AC14" s="50"/>
      <c r="AD14" s="50"/>
      <c r="AE14" s="50"/>
      <c r="AF14" s="38">
        <f t="shared" si="2"/>
        <v>37063.13</v>
      </c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ht="12.0" customHeight="1">
      <c r="A15" s="45">
        <v>3.0</v>
      </c>
      <c r="B15" s="46" t="s">
        <v>24</v>
      </c>
      <c r="C15" s="47">
        <v>4241.52</v>
      </c>
      <c r="D15" s="47">
        <v>4241.52</v>
      </c>
      <c r="E15" s="47">
        <v>4241.52</v>
      </c>
      <c r="F15" s="47">
        <v>4241.52</v>
      </c>
      <c r="G15" s="47">
        <v>4241.52</v>
      </c>
      <c r="H15" s="47">
        <v>4241.52</v>
      </c>
      <c r="I15" s="47">
        <v>4241.52</v>
      </c>
      <c r="J15" s="47">
        <v>4241.52</v>
      </c>
      <c r="K15" s="47">
        <v>4241.52</v>
      </c>
      <c r="L15" s="47"/>
      <c r="M15" s="47"/>
      <c r="N15" s="47"/>
      <c r="O15" s="47"/>
      <c r="P15" s="39">
        <f t="shared" si="1"/>
        <v>38173.68</v>
      </c>
      <c r="Q15" s="40"/>
      <c r="R15" s="45">
        <v>3.0</v>
      </c>
      <c r="S15" s="46" t="s">
        <v>24</v>
      </c>
      <c r="T15" s="48">
        <v>-4448.6</v>
      </c>
      <c r="U15" s="47">
        <v>3358.81</v>
      </c>
      <c r="V15" s="38">
        <v>3353.86</v>
      </c>
      <c r="W15" s="49">
        <v>3329.69</v>
      </c>
      <c r="X15" s="49">
        <v>4101.93</v>
      </c>
      <c r="Y15" s="49">
        <v>3198.58</v>
      </c>
      <c r="Z15" s="49">
        <v>3584.99</v>
      </c>
      <c r="AA15" s="50">
        <v>3696.13</v>
      </c>
      <c r="AB15" s="50">
        <v>3142.0</v>
      </c>
      <c r="AC15" s="50"/>
      <c r="AD15" s="50"/>
      <c r="AE15" s="50"/>
      <c r="AF15" s="38">
        <f t="shared" si="2"/>
        <v>23317.39</v>
      </c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ht="12.0" customHeight="1">
      <c r="A16" s="45">
        <v>4.0</v>
      </c>
      <c r="B16" s="46" t="s">
        <v>25</v>
      </c>
      <c r="C16" s="47">
        <v>8044.1</v>
      </c>
      <c r="D16" s="47">
        <v>8044.1</v>
      </c>
      <c r="E16" s="47">
        <v>8044.1</v>
      </c>
      <c r="F16" s="47">
        <v>8044.1</v>
      </c>
      <c r="G16" s="47">
        <v>8044.1</v>
      </c>
      <c r="H16" s="47">
        <v>8044.1</v>
      </c>
      <c r="I16" s="47">
        <v>8044.1</v>
      </c>
      <c r="J16" s="47">
        <v>8044.1</v>
      </c>
      <c r="K16" s="47">
        <v>8044.1</v>
      </c>
      <c r="L16" s="47"/>
      <c r="M16" s="47"/>
      <c r="N16" s="47"/>
      <c r="O16" s="47"/>
      <c r="P16" s="39">
        <f t="shared" si="1"/>
        <v>72396.9</v>
      </c>
      <c r="Q16" s="40"/>
      <c r="R16" s="45">
        <v>4.0</v>
      </c>
      <c r="S16" s="46" t="s">
        <v>25</v>
      </c>
      <c r="T16" s="48">
        <v>6893.71</v>
      </c>
      <c r="U16" s="47">
        <v>6321.48</v>
      </c>
      <c r="V16" s="38">
        <v>6521.76</v>
      </c>
      <c r="W16" s="49">
        <v>7300.13</v>
      </c>
      <c r="X16" s="49">
        <v>8079.62</v>
      </c>
      <c r="Y16" s="49">
        <v>7781.46</v>
      </c>
      <c r="Z16" s="49">
        <v>7809.16</v>
      </c>
      <c r="AA16" s="50">
        <v>7717.31</v>
      </c>
      <c r="AB16" s="50">
        <v>6945.7</v>
      </c>
      <c r="AC16" s="50"/>
      <c r="AD16" s="50"/>
      <c r="AE16" s="50"/>
      <c r="AF16" s="38">
        <f t="shared" si="2"/>
        <v>65370.33</v>
      </c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ht="12.0" customHeight="1">
      <c r="A17" s="45">
        <v>5.0</v>
      </c>
      <c r="B17" s="46" t="s">
        <v>26</v>
      </c>
      <c r="C17" s="47">
        <v>1798.76</v>
      </c>
      <c r="D17" s="47">
        <v>1798.76</v>
      </c>
      <c r="E17" s="47">
        <v>1798.76</v>
      </c>
      <c r="F17" s="47">
        <v>1798.76</v>
      </c>
      <c r="G17" s="47">
        <v>1798.76</v>
      </c>
      <c r="H17" s="47">
        <v>1798.76</v>
      </c>
      <c r="I17" s="47">
        <v>1798.76</v>
      </c>
      <c r="J17" s="47">
        <v>1798.76</v>
      </c>
      <c r="K17" s="47">
        <v>1798.76</v>
      </c>
      <c r="L17" s="47"/>
      <c r="M17" s="47"/>
      <c r="N17" s="47"/>
      <c r="O17" s="47"/>
      <c r="P17" s="39">
        <f t="shared" si="1"/>
        <v>16188.84</v>
      </c>
      <c r="Q17" s="40"/>
      <c r="R17" s="45">
        <v>5.0</v>
      </c>
      <c r="S17" s="46" t="s">
        <v>26</v>
      </c>
      <c r="T17" s="48">
        <v>-6242.62</v>
      </c>
      <c r="U17" s="47">
        <v>1377.58</v>
      </c>
      <c r="V17" s="38">
        <v>1451.04</v>
      </c>
      <c r="W17" s="49">
        <v>1841.46</v>
      </c>
      <c r="X17" s="49">
        <v>2020.38</v>
      </c>
      <c r="Y17" s="49">
        <v>1916.58</v>
      </c>
      <c r="Z17" s="49">
        <v>1898.44</v>
      </c>
      <c r="AA17" s="50">
        <v>1783.19</v>
      </c>
      <c r="AB17" s="50">
        <v>1644.93</v>
      </c>
      <c r="AC17" s="50"/>
      <c r="AD17" s="50"/>
      <c r="AE17" s="50"/>
      <c r="AF17" s="38">
        <f t="shared" si="2"/>
        <v>7690.98</v>
      </c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ht="12.0" customHeight="1">
      <c r="A18" s="45">
        <v>6.0</v>
      </c>
      <c r="B18" s="46" t="s">
        <v>27</v>
      </c>
      <c r="C18" s="47">
        <v>2243.49</v>
      </c>
      <c r="D18" s="47">
        <v>2243.49</v>
      </c>
      <c r="E18" s="47">
        <v>2243.49</v>
      </c>
      <c r="F18" s="47">
        <v>2243.49</v>
      </c>
      <c r="G18" s="47">
        <v>2243.49</v>
      </c>
      <c r="H18" s="47">
        <v>2243.49</v>
      </c>
      <c r="I18" s="47">
        <v>2243.49</v>
      </c>
      <c r="J18" s="47">
        <v>2243.49</v>
      </c>
      <c r="K18" s="47">
        <v>2243.49</v>
      </c>
      <c r="L18" s="47"/>
      <c r="M18" s="47"/>
      <c r="N18" s="47"/>
      <c r="O18" s="47"/>
      <c r="P18" s="39">
        <f t="shared" si="1"/>
        <v>20191.41</v>
      </c>
      <c r="Q18" s="40"/>
      <c r="R18" s="45">
        <v>6.0</v>
      </c>
      <c r="S18" s="46" t="s">
        <v>27</v>
      </c>
      <c r="T18" s="48">
        <v>-5688.46</v>
      </c>
      <c r="U18" s="47">
        <v>2705.23</v>
      </c>
      <c r="V18" s="38">
        <v>1782.07</v>
      </c>
      <c r="W18" s="49">
        <v>2055.12</v>
      </c>
      <c r="X18" s="49">
        <v>2106.21</v>
      </c>
      <c r="Y18" s="49">
        <v>1879.17</v>
      </c>
      <c r="Z18" s="49">
        <v>2077.8</v>
      </c>
      <c r="AA18" s="50">
        <v>1931.36</v>
      </c>
      <c r="AB18" s="50">
        <v>1781.21</v>
      </c>
      <c r="AC18" s="50"/>
      <c r="AD18" s="50"/>
      <c r="AE18" s="50"/>
      <c r="AF18" s="38">
        <f t="shared" si="2"/>
        <v>10629.71</v>
      </c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ht="12.0" customHeight="1">
      <c r="A19" s="45">
        <v>7.0</v>
      </c>
      <c r="B19" s="46" t="s">
        <v>28</v>
      </c>
      <c r="C19" s="47">
        <v>12033.6</v>
      </c>
      <c r="D19" s="47">
        <v>12031.76</v>
      </c>
      <c r="E19" s="47">
        <v>12031.76</v>
      </c>
      <c r="F19" s="47">
        <v>12031.76</v>
      </c>
      <c r="G19" s="47">
        <v>12031.76</v>
      </c>
      <c r="H19" s="47">
        <v>12031.76</v>
      </c>
      <c r="I19" s="47">
        <v>12031.76</v>
      </c>
      <c r="J19" s="47">
        <v>12031.76</v>
      </c>
      <c r="K19" s="47">
        <v>12031.76</v>
      </c>
      <c r="L19" s="47"/>
      <c r="M19" s="47"/>
      <c r="N19" s="47"/>
      <c r="O19" s="47"/>
      <c r="P19" s="39">
        <f t="shared" si="1"/>
        <v>108287.68</v>
      </c>
      <c r="Q19" s="40"/>
      <c r="R19" s="45">
        <v>7.0</v>
      </c>
      <c r="S19" s="46" t="s">
        <v>28</v>
      </c>
      <c r="T19" s="48">
        <v>7447.46</v>
      </c>
      <c r="U19" s="47">
        <v>10039.49</v>
      </c>
      <c r="V19" s="38">
        <v>10955.3</v>
      </c>
      <c r="W19" s="49">
        <v>10588.19</v>
      </c>
      <c r="X19" s="49">
        <v>11824.15</v>
      </c>
      <c r="Y19" s="49">
        <v>10861.81</v>
      </c>
      <c r="Z19" s="49">
        <v>11012.46</v>
      </c>
      <c r="AA19" s="50">
        <v>10475.03</v>
      </c>
      <c r="AB19" s="50">
        <v>9768.07</v>
      </c>
      <c r="AC19" s="50"/>
      <c r="AD19" s="50"/>
      <c r="AE19" s="50"/>
      <c r="AF19" s="38">
        <f t="shared" si="2"/>
        <v>92971.96</v>
      </c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ht="12.0" customHeight="1">
      <c r="A20" s="45">
        <v>8.0</v>
      </c>
      <c r="B20" s="46" t="s">
        <v>29</v>
      </c>
      <c r="C20" s="47">
        <v>3828.79</v>
      </c>
      <c r="D20" s="47">
        <v>3828.79</v>
      </c>
      <c r="E20" s="47">
        <v>3828.79</v>
      </c>
      <c r="F20" s="47">
        <v>3828.79</v>
      </c>
      <c r="G20" s="47">
        <v>3828.79</v>
      </c>
      <c r="H20" s="47">
        <v>3828.79</v>
      </c>
      <c r="I20" s="47">
        <v>3828.79</v>
      </c>
      <c r="J20" s="47">
        <v>3828.79</v>
      </c>
      <c r="K20" s="47">
        <v>3828.79</v>
      </c>
      <c r="L20" s="47"/>
      <c r="M20" s="47"/>
      <c r="N20" s="47"/>
      <c r="O20" s="47"/>
      <c r="P20" s="39">
        <f t="shared" si="1"/>
        <v>34459.11</v>
      </c>
      <c r="Q20" s="40"/>
      <c r="R20" s="45">
        <v>8.0</v>
      </c>
      <c r="S20" s="46" t="s">
        <v>29</v>
      </c>
      <c r="T20" s="48">
        <v>-4475.1</v>
      </c>
      <c r="U20" s="47">
        <v>3287.7</v>
      </c>
      <c r="V20" s="38">
        <v>3251.66</v>
      </c>
      <c r="W20" s="49">
        <v>3215.66</v>
      </c>
      <c r="X20" s="49">
        <v>4147.59</v>
      </c>
      <c r="Y20" s="49">
        <v>3411.8</v>
      </c>
      <c r="Z20" s="49">
        <v>3638.72</v>
      </c>
      <c r="AA20" s="50">
        <v>3796.21</v>
      </c>
      <c r="AB20" s="50">
        <v>3218.33</v>
      </c>
      <c r="AC20" s="50"/>
      <c r="AD20" s="50"/>
      <c r="AE20" s="50"/>
      <c r="AF20" s="38">
        <f t="shared" si="2"/>
        <v>23492.57</v>
      </c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ht="12.0" customHeight="1">
      <c r="A21" s="45">
        <v>9.0</v>
      </c>
      <c r="B21" s="46" t="s">
        <v>30</v>
      </c>
      <c r="C21" s="47">
        <v>5664.6</v>
      </c>
      <c r="D21" s="47">
        <v>5664.6</v>
      </c>
      <c r="E21" s="47">
        <v>5664.6</v>
      </c>
      <c r="F21" s="47">
        <v>5664.6</v>
      </c>
      <c r="G21" s="47">
        <v>5664.6</v>
      </c>
      <c r="H21" s="47">
        <v>5664.6</v>
      </c>
      <c r="I21" s="47">
        <v>5664.6</v>
      </c>
      <c r="J21" s="47">
        <v>5664.6</v>
      </c>
      <c r="K21" s="47">
        <v>5664.6</v>
      </c>
      <c r="L21" s="47"/>
      <c r="M21" s="47"/>
      <c r="N21" s="47"/>
      <c r="O21" s="47"/>
      <c r="P21" s="39">
        <f t="shared" si="1"/>
        <v>50981.4</v>
      </c>
      <c r="Q21" s="40"/>
      <c r="R21" s="45">
        <v>9.0</v>
      </c>
      <c r="S21" s="46" t="s">
        <v>30</v>
      </c>
      <c r="T21" s="48">
        <v>3716.89</v>
      </c>
      <c r="U21" s="47">
        <v>4514.14</v>
      </c>
      <c r="V21" s="38">
        <v>3743.47</v>
      </c>
      <c r="W21" s="49">
        <v>4732.63</v>
      </c>
      <c r="X21" s="49">
        <v>5250.96</v>
      </c>
      <c r="Y21" s="49">
        <v>4930.14</v>
      </c>
      <c r="Z21" s="49">
        <v>11387.73</v>
      </c>
      <c r="AA21" s="50">
        <v>4691.14</v>
      </c>
      <c r="AB21" s="50">
        <v>4274.89</v>
      </c>
      <c r="AC21" s="50"/>
      <c r="AD21" s="50"/>
      <c r="AE21" s="50"/>
      <c r="AF21" s="38">
        <f t="shared" si="2"/>
        <v>47241.99</v>
      </c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ht="12.0" customHeight="1">
      <c r="A22" s="45">
        <v>10.0</v>
      </c>
      <c r="B22" s="46" t="s">
        <v>31</v>
      </c>
      <c r="C22" s="47">
        <v>2351.52</v>
      </c>
      <c r="D22" s="47">
        <v>2351.52</v>
      </c>
      <c r="E22" s="47">
        <v>2351.52</v>
      </c>
      <c r="F22" s="47">
        <v>2351.52</v>
      </c>
      <c r="G22" s="47">
        <v>2351.52</v>
      </c>
      <c r="H22" s="47">
        <v>2351.52</v>
      </c>
      <c r="I22" s="47">
        <v>2351.52</v>
      </c>
      <c r="J22" s="47">
        <v>2351.52</v>
      </c>
      <c r="K22" s="47">
        <v>2351.52</v>
      </c>
      <c r="L22" s="47"/>
      <c r="M22" s="47"/>
      <c r="N22" s="47"/>
      <c r="O22" s="47"/>
      <c r="P22" s="39">
        <f t="shared" si="1"/>
        <v>21163.68</v>
      </c>
      <c r="Q22" s="40"/>
      <c r="R22" s="45">
        <v>10.0</v>
      </c>
      <c r="S22" s="46" t="s">
        <v>31</v>
      </c>
      <c r="T22" s="48">
        <v>2450.45</v>
      </c>
      <c r="U22" s="47">
        <v>2037.66</v>
      </c>
      <c r="V22" s="38">
        <v>1379.86</v>
      </c>
      <c r="W22" s="49">
        <v>2425.93</v>
      </c>
      <c r="X22" s="49">
        <v>2424.19</v>
      </c>
      <c r="Y22" s="49">
        <v>2252.6</v>
      </c>
      <c r="Z22" s="49">
        <v>2232.09</v>
      </c>
      <c r="AA22" s="50">
        <v>2091.24</v>
      </c>
      <c r="AB22" s="50">
        <v>1917.28</v>
      </c>
      <c r="AC22" s="50"/>
      <c r="AD22" s="50"/>
      <c r="AE22" s="50"/>
      <c r="AF22" s="38">
        <f t="shared" si="2"/>
        <v>19211.3</v>
      </c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ht="12.0" customHeight="1">
      <c r="A23" s="45">
        <v>11.0</v>
      </c>
      <c r="B23" s="46" t="s">
        <v>32</v>
      </c>
      <c r="C23" s="47">
        <v>2314.72</v>
      </c>
      <c r="D23" s="47">
        <v>2314.72</v>
      </c>
      <c r="E23" s="47">
        <v>2314.72</v>
      </c>
      <c r="F23" s="47">
        <v>2314.72</v>
      </c>
      <c r="G23" s="47">
        <v>2314.72</v>
      </c>
      <c r="H23" s="47">
        <v>2314.72</v>
      </c>
      <c r="I23" s="47">
        <v>2314.72</v>
      </c>
      <c r="J23" s="47">
        <v>2314.72</v>
      </c>
      <c r="K23" s="47">
        <v>2314.72</v>
      </c>
      <c r="L23" s="47"/>
      <c r="M23" s="47"/>
      <c r="N23" s="47"/>
      <c r="O23" s="47"/>
      <c r="P23" s="39">
        <f t="shared" si="1"/>
        <v>20832.48</v>
      </c>
      <c r="Q23" s="40"/>
      <c r="R23" s="45">
        <v>11.0</v>
      </c>
      <c r="S23" s="46" t="s">
        <v>32</v>
      </c>
      <c r="T23" s="48">
        <v>2282.15</v>
      </c>
      <c r="U23" s="47">
        <v>2122.34</v>
      </c>
      <c r="V23" s="38">
        <v>1663.45</v>
      </c>
      <c r="W23" s="49">
        <v>2216.02</v>
      </c>
      <c r="X23" s="49">
        <v>2442.84</v>
      </c>
      <c r="Y23" s="49">
        <v>2322.7</v>
      </c>
      <c r="Z23" s="49">
        <v>2317.04</v>
      </c>
      <c r="AA23" s="50">
        <v>2175.94</v>
      </c>
      <c r="AB23" s="50">
        <v>2007.02</v>
      </c>
      <c r="AC23" s="50"/>
      <c r="AD23" s="50"/>
      <c r="AE23" s="50"/>
      <c r="AF23" s="38">
        <f t="shared" si="2"/>
        <v>19549.5</v>
      </c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ht="12.0" customHeight="1">
      <c r="A24" s="45">
        <v>12.0</v>
      </c>
      <c r="B24" s="46" t="s">
        <v>33</v>
      </c>
      <c r="C24" s="47">
        <v>2326.68</v>
      </c>
      <c r="D24" s="47">
        <v>2326.68</v>
      </c>
      <c r="E24" s="47">
        <v>2326.68</v>
      </c>
      <c r="F24" s="47">
        <v>2326.68</v>
      </c>
      <c r="G24" s="47">
        <v>2326.68</v>
      </c>
      <c r="H24" s="47">
        <v>2326.68</v>
      </c>
      <c r="I24" s="47">
        <v>2326.68</v>
      </c>
      <c r="J24" s="47">
        <v>2326.68</v>
      </c>
      <c r="K24" s="47">
        <v>2326.68</v>
      </c>
      <c r="L24" s="47"/>
      <c r="M24" s="47"/>
      <c r="N24" s="47"/>
      <c r="O24" s="47"/>
      <c r="P24" s="39">
        <f t="shared" si="1"/>
        <v>20940.12</v>
      </c>
      <c r="Q24" s="40"/>
      <c r="R24" s="45">
        <v>12.0</v>
      </c>
      <c r="S24" s="46" t="s">
        <v>33</v>
      </c>
      <c r="T24" s="48">
        <v>2002.35</v>
      </c>
      <c r="U24" s="47">
        <v>2004.25</v>
      </c>
      <c r="V24" s="38">
        <v>1542.05</v>
      </c>
      <c r="W24" s="49">
        <v>2137.0</v>
      </c>
      <c r="X24" s="49">
        <v>2263.28</v>
      </c>
      <c r="Y24" s="49">
        <v>2189.45</v>
      </c>
      <c r="Z24" s="49">
        <v>2160.19</v>
      </c>
      <c r="AA24" s="50">
        <v>2034.16</v>
      </c>
      <c r="AB24" s="50">
        <v>1825.57</v>
      </c>
      <c r="AC24" s="50"/>
      <c r="AD24" s="50"/>
      <c r="AE24" s="50"/>
      <c r="AF24" s="38">
        <f t="shared" si="2"/>
        <v>18158.3</v>
      </c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ht="12.0" customHeight="1">
      <c r="A25" s="45">
        <v>13.0</v>
      </c>
      <c r="B25" s="46" t="s">
        <v>34</v>
      </c>
      <c r="C25" s="47">
        <v>2489.52</v>
      </c>
      <c r="D25" s="47">
        <v>2489.52</v>
      </c>
      <c r="E25" s="47">
        <v>2489.52</v>
      </c>
      <c r="F25" s="47">
        <v>2489.52</v>
      </c>
      <c r="G25" s="47">
        <v>2489.52</v>
      </c>
      <c r="H25" s="47">
        <v>2489.52</v>
      </c>
      <c r="I25" s="47">
        <v>2489.52</v>
      </c>
      <c r="J25" s="47">
        <v>2489.52</v>
      </c>
      <c r="K25" s="47">
        <v>2489.52</v>
      </c>
      <c r="L25" s="47"/>
      <c r="M25" s="47"/>
      <c r="N25" s="47"/>
      <c r="O25" s="47"/>
      <c r="P25" s="39">
        <f t="shared" si="1"/>
        <v>22405.68</v>
      </c>
      <c r="Q25" s="40"/>
      <c r="R25" s="45">
        <v>13.0</v>
      </c>
      <c r="S25" s="46" t="s">
        <v>34</v>
      </c>
      <c r="T25" s="48">
        <v>2432.53</v>
      </c>
      <c r="U25" s="47">
        <v>2416.14</v>
      </c>
      <c r="V25" s="38">
        <v>1975.07</v>
      </c>
      <c r="W25" s="49">
        <v>2637.2</v>
      </c>
      <c r="X25" s="49">
        <v>2760.7</v>
      </c>
      <c r="Y25" s="49">
        <v>2636.87</v>
      </c>
      <c r="Z25" s="49">
        <v>2627.06</v>
      </c>
      <c r="AA25" s="50">
        <v>2484.03</v>
      </c>
      <c r="AB25" s="50">
        <v>2892.82</v>
      </c>
      <c r="AC25" s="50"/>
      <c r="AD25" s="50"/>
      <c r="AE25" s="50"/>
      <c r="AF25" s="38">
        <f t="shared" si="2"/>
        <v>22862.42</v>
      </c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ht="12.0" customHeight="1">
      <c r="A26" s="45">
        <v>14.0</v>
      </c>
      <c r="B26" s="46" t="s">
        <v>35</v>
      </c>
      <c r="C26" s="47">
        <v>2304.6</v>
      </c>
      <c r="D26" s="47">
        <v>2304.6</v>
      </c>
      <c r="E26" s="47">
        <v>2304.6</v>
      </c>
      <c r="F26" s="47">
        <v>2304.6</v>
      </c>
      <c r="G26" s="47">
        <v>2304.6</v>
      </c>
      <c r="H26" s="47">
        <v>2304.6</v>
      </c>
      <c r="I26" s="47">
        <v>2304.6</v>
      </c>
      <c r="J26" s="47">
        <v>2304.6</v>
      </c>
      <c r="K26" s="47">
        <v>2304.6</v>
      </c>
      <c r="L26" s="47"/>
      <c r="M26" s="47"/>
      <c r="N26" s="47"/>
      <c r="O26" s="47"/>
      <c r="P26" s="39">
        <f t="shared" si="1"/>
        <v>20741.4</v>
      </c>
      <c r="Q26" s="40"/>
      <c r="R26" s="45">
        <v>14.0</v>
      </c>
      <c r="S26" s="46" t="s">
        <v>35</v>
      </c>
      <c r="T26" s="48">
        <v>2143.15</v>
      </c>
      <c r="U26" s="47">
        <v>2138.2</v>
      </c>
      <c r="V26" s="38">
        <v>1678.52</v>
      </c>
      <c r="W26" s="49">
        <v>2350.82</v>
      </c>
      <c r="X26" s="49">
        <v>2453.64</v>
      </c>
      <c r="Y26" s="49">
        <v>2341.14</v>
      </c>
      <c r="Z26" s="49">
        <v>2330.66</v>
      </c>
      <c r="AA26" s="50">
        <v>2193.36</v>
      </c>
      <c r="AB26" s="50">
        <v>2022.8</v>
      </c>
      <c r="AC26" s="50"/>
      <c r="AD26" s="50"/>
      <c r="AE26" s="50"/>
      <c r="AF26" s="38">
        <f t="shared" si="2"/>
        <v>19652.29</v>
      </c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ht="12.0" customHeight="1">
      <c r="A27" s="45">
        <v>15.0</v>
      </c>
      <c r="B27" s="46" t="s">
        <v>36</v>
      </c>
      <c r="C27" s="47">
        <v>37367.64</v>
      </c>
      <c r="D27" s="47">
        <v>37367.64</v>
      </c>
      <c r="E27" s="47">
        <v>37367.64</v>
      </c>
      <c r="F27" s="47">
        <v>42040.87</v>
      </c>
      <c r="G27" s="47">
        <v>42040.87</v>
      </c>
      <c r="H27" s="47">
        <v>42040.87</v>
      </c>
      <c r="I27" s="47">
        <v>42040.87</v>
      </c>
      <c r="J27" s="47">
        <v>42040.87</v>
      </c>
      <c r="K27" s="47">
        <v>42040.87</v>
      </c>
      <c r="L27" s="47"/>
      <c r="M27" s="47"/>
      <c r="N27" s="47"/>
      <c r="O27" s="47">
        <f>280.6+280.6+280.6+280.6+280.6+280.6+280.6+280.6+280.6</f>
        <v>2525.4</v>
      </c>
      <c r="P27" s="39">
        <f t="shared" si="1"/>
        <v>366873.54</v>
      </c>
      <c r="Q27" s="40"/>
      <c r="R27" s="45">
        <v>15.0</v>
      </c>
      <c r="S27" s="46" t="s">
        <v>36</v>
      </c>
      <c r="T27" s="48">
        <v>42289.01</v>
      </c>
      <c r="U27" s="47">
        <v>31210.87</v>
      </c>
      <c r="V27" s="38">
        <v>34385.75</v>
      </c>
      <c r="W27" s="49">
        <v>39353.79</v>
      </c>
      <c r="X27" s="49">
        <v>37120.54</v>
      </c>
      <c r="Y27" s="49">
        <v>42558.85</v>
      </c>
      <c r="Z27" s="49">
        <v>46757.31</v>
      </c>
      <c r="AA27" s="50">
        <v>39536.52</v>
      </c>
      <c r="AB27" s="50">
        <v>35676.4</v>
      </c>
      <c r="AC27" s="50"/>
      <c r="AD27" s="50"/>
      <c r="AE27" s="50"/>
      <c r="AF27" s="38">
        <f t="shared" si="2"/>
        <v>348889.04</v>
      </c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ht="12.0" customHeight="1">
      <c r="A28" s="45">
        <v>16.0</v>
      </c>
      <c r="B28" s="46" t="s">
        <v>37</v>
      </c>
      <c r="C28" s="47">
        <v>13123.86</v>
      </c>
      <c r="D28" s="47">
        <v>13123.86</v>
      </c>
      <c r="E28" s="47">
        <v>13123.86</v>
      </c>
      <c r="F28" s="47">
        <v>13123.86</v>
      </c>
      <c r="G28" s="47">
        <v>13123.86</v>
      </c>
      <c r="H28" s="47">
        <v>13123.86</v>
      </c>
      <c r="I28" s="47">
        <v>13123.86</v>
      </c>
      <c r="J28" s="47">
        <v>13123.86</v>
      </c>
      <c r="K28" s="47">
        <v>13123.86</v>
      </c>
      <c r="L28" s="47"/>
      <c r="M28" s="47"/>
      <c r="N28" s="47"/>
      <c r="O28" s="47"/>
      <c r="P28" s="39">
        <f t="shared" si="1"/>
        <v>118114.74</v>
      </c>
      <c r="Q28" s="40"/>
      <c r="R28" s="45">
        <v>16.0</v>
      </c>
      <c r="S28" s="46" t="s">
        <v>37</v>
      </c>
      <c r="T28" s="48">
        <v>12900.0</v>
      </c>
      <c r="U28" s="47">
        <v>10550.52</v>
      </c>
      <c r="V28" s="38">
        <v>21077.96</v>
      </c>
      <c r="W28" s="49">
        <v>10594.82</v>
      </c>
      <c r="X28" s="49">
        <v>11658.44</v>
      </c>
      <c r="Y28" s="49">
        <v>13943.16</v>
      </c>
      <c r="Z28" s="49">
        <v>11319.88</v>
      </c>
      <c r="AA28" s="50">
        <v>10965.53</v>
      </c>
      <c r="AB28" s="50">
        <v>19426.64</v>
      </c>
      <c r="AC28" s="50"/>
      <c r="AD28" s="50"/>
      <c r="AE28" s="50"/>
      <c r="AF28" s="38">
        <f t="shared" si="2"/>
        <v>122436.95</v>
      </c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ht="12.0" customHeight="1">
      <c r="A29" s="45">
        <v>17.0</v>
      </c>
      <c r="B29" s="46" t="s">
        <v>38</v>
      </c>
      <c r="C29" s="47">
        <v>2286.19</v>
      </c>
      <c r="D29" s="47">
        <v>2286.19</v>
      </c>
      <c r="E29" s="47">
        <v>2286.19</v>
      </c>
      <c r="F29" s="47">
        <v>2286.19</v>
      </c>
      <c r="G29" s="47">
        <v>2286.19</v>
      </c>
      <c r="H29" s="47">
        <v>2286.19</v>
      </c>
      <c r="I29" s="47">
        <v>2286.19</v>
      </c>
      <c r="J29" s="47">
        <v>2286.19</v>
      </c>
      <c r="K29" s="47">
        <v>2286.19</v>
      </c>
      <c r="L29" s="47"/>
      <c r="M29" s="47"/>
      <c r="N29" s="47"/>
      <c r="O29" s="47"/>
      <c r="P29" s="39">
        <f t="shared" si="1"/>
        <v>20575.71</v>
      </c>
      <c r="Q29" s="40"/>
      <c r="R29" s="45">
        <v>17.0</v>
      </c>
      <c r="S29" s="46" t="s">
        <v>38</v>
      </c>
      <c r="T29" s="48">
        <v>-5669.36</v>
      </c>
      <c r="U29" s="47">
        <v>2348.05</v>
      </c>
      <c r="V29" s="38">
        <v>1848.18</v>
      </c>
      <c r="W29" s="49">
        <v>2409.62</v>
      </c>
      <c r="X29" s="49">
        <v>2188.62</v>
      </c>
      <c r="Y29" s="49">
        <v>2506.62</v>
      </c>
      <c r="Z29" s="49">
        <v>2516.39</v>
      </c>
      <c r="AA29" s="50">
        <v>2384.17</v>
      </c>
      <c r="AB29" s="50">
        <v>2309.1</v>
      </c>
      <c r="AC29" s="50"/>
      <c r="AD29" s="50"/>
      <c r="AE29" s="50"/>
      <c r="AF29" s="38">
        <f t="shared" si="2"/>
        <v>12841.39</v>
      </c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ht="12.0" customHeight="1">
      <c r="A30" s="45">
        <v>18.0</v>
      </c>
      <c r="B30" s="46" t="s">
        <v>39</v>
      </c>
      <c r="C30" s="47">
        <v>2281.54</v>
      </c>
      <c r="D30" s="47">
        <v>2281.54</v>
      </c>
      <c r="E30" s="47">
        <v>2281.54</v>
      </c>
      <c r="F30" s="47">
        <v>2281.54</v>
      </c>
      <c r="G30" s="47">
        <v>2281.54</v>
      </c>
      <c r="H30" s="47">
        <v>2281.54</v>
      </c>
      <c r="I30" s="47">
        <v>2281.54</v>
      </c>
      <c r="J30" s="47">
        <v>2281.54</v>
      </c>
      <c r="K30" s="47">
        <v>2268.5</v>
      </c>
      <c r="L30" s="47"/>
      <c r="M30" s="47"/>
      <c r="N30" s="47"/>
      <c r="O30" s="47"/>
      <c r="P30" s="39">
        <f t="shared" si="1"/>
        <v>20520.82</v>
      </c>
      <c r="Q30" s="40"/>
      <c r="R30" s="45">
        <v>18.0</v>
      </c>
      <c r="S30" s="46" t="s">
        <v>39</v>
      </c>
      <c r="T30" s="48">
        <v>1942.81</v>
      </c>
      <c r="U30" s="47">
        <v>1945.03</v>
      </c>
      <c r="V30" s="38">
        <v>1506.86</v>
      </c>
      <c r="W30" s="49">
        <v>2048.32</v>
      </c>
      <c r="X30" s="49">
        <v>1735.27</v>
      </c>
      <c r="Y30" s="49">
        <v>2139.14</v>
      </c>
      <c r="Z30" s="49">
        <v>2130.12</v>
      </c>
      <c r="AA30" s="50">
        <v>1992.82</v>
      </c>
      <c r="AB30" s="50">
        <v>1817.36</v>
      </c>
      <c r="AC30" s="50"/>
      <c r="AD30" s="50"/>
      <c r="AE30" s="50"/>
      <c r="AF30" s="38">
        <f t="shared" si="2"/>
        <v>17257.73</v>
      </c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ht="12.0" customHeight="1">
      <c r="A31" s="45">
        <v>19.0</v>
      </c>
      <c r="B31" s="46" t="s">
        <v>40</v>
      </c>
      <c r="C31" s="47">
        <v>10923.16</v>
      </c>
      <c r="D31" s="47">
        <v>10923.16</v>
      </c>
      <c r="E31" s="47">
        <v>10923.16</v>
      </c>
      <c r="F31" s="47">
        <v>12288.64</v>
      </c>
      <c r="G31" s="47">
        <v>12288.64</v>
      </c>
      <c r="H31" s="47">
        <v>12288.64</v>
      </c>
      <c r="I31" s="47">
        <v>12288.64</v>
      </c>
      <c r="J31" s="47">
        <v>12295.88</v>
      </c>
      <c r="K31" s="47">
        <v>12295.88</v>
      </c>
      <c r="L31" s="47"/>
      <c r="M31" s="47"/>
      <c r="N31" s="47"/>
      <c r="O31" s="47">
        <f>785.68+785.68+785.68+883.89+883.89+883.89+883.89+883.89+883.89</f>
        <v>7660.38</v>
      </c>
      <c r="P31" s="39">
        <f t="shared" si="1"/>
        <v>114176.18</v>
      </c>
      <c r="Q31" s="40"/>
      <c r="R31" s="45">
        <v>19.0</v>
      </c>
      <c r="S31" s="46" t="s">
        <v>40</v>
      </c>
      <c r="T31" s="48">
        <v>15482.36</v>
      </c>
      <c r="U31" s="47">
        <v>10758.19</v>
      </c>
      <c r="V31" s="38">
        <v>19669.85</v>
      </c>
      <c r="W31" s="49">
        <v>14065.71</v>
      </c>
      <c r="X31" s="49">
        <v>13212.93</v>
      </c>
      <c r="Y31" s="49">
        <v>12253.82</v>
      </c>
      <c r="Z31" s="49">
        <v>20994.49</v>
      </c>
      <c r="AA31" s="50">
        <v>11075.7</v>
      </c>
      <c r="AB31" s="50">
        <v>10405.46</v>
      </c>
      <c r="AC31" s="50"/>
      <c r="AD31" s="50"/>
      <c r="AE31" s="50"/>
      <c r="AF31" s="38">
        <f t="shared" si="2"/>
        <v>127918.51</v>
      </c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ht="12.0" customHeight="1">
      <c r="A32" s="45">
        <v>20.0</v>
      </c>
      <c r="B32" s="46" t="s">
        <v>41</v>
      </c>
      <c r="C32" s="47">
        <v>11110.84</v>
      </c>
      <c r="D32" s="47">
        <v>11110.84</v>
      </c>
      <c r="E32" s="47">
        <v>11110.84</v>
      </c>
      <c r="F32" s="47">
        <v>11110.84</v>
      </c>
      <c r="G32" s="47">
        <v>11110.84</v>
      </c>
      <c r="H32" s="47">
        <v>11110.84</v>
      </c>
      <c r="I32" s="47">
        <v>11110.84</v>
      </c>
      <c r="J32" s="47">
        <v>11111.76</v>
      </c>
      <c r="K32" s="47">
        <v>11111.76</v>
      </c>
      <c r="L32" s="47"/>
      <c r="M32" s="47"/>
      <c r="N32" s="47"/>
      <c r="O32" s="47">
        <f>594.92+530.85+594.88+559.95+595.05+595.1+560.28+767.69+531.53</f>
        <v>5330.25</v>
      </c>
      <c r="P32" s="39">
        <f t="shared" si="1"/>
        <v>105329.65</v>
      </c>
      <c r="Q32" s="40"/>
      <c r="R32" s="45">
        <v>20.0</v>
      </c>
      <c r="S32" s="46" t="s">
        <v>41</v>
      </c>
      <c r="T32" s="48">
        <v>11639.45</v>
      </c>
      <c r="U32" s="47">
        <v>11421.04</v>
      </c>
      <c r="V32" s="38">
        <v>19921.6</v>
      </c>
      <c r="W32" s="49">
        <v>11005.7</v>
      </c>
      <c r="X32" s="49">
        <v>13543.14</v>
      </c>
      <c r="Y32" s="49">
        <v>10904.28</v>
      </c>
      <c r="Z32" s="49">
        <v>11793.39</v>
      </c>
      <c r="AA32" s="50">
        <v>11597.68</v>
      </c>
      <c r="AB32" s="50">
        <v>9955.63</v>
      </c>
      <c r="AC32" s="50"/>
      <c r="AD32" s="50"/>
      <c r="AE32" s="50"/>
      <c r="AF32" s="38">
        <f t="shared" si="2"/>
        <v>111781.91</v>
      </c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ht="12.0" customHeight="1">
      <c r="A33" s="45">
        <v>21.0</v>
      </c>
      <c r="B33" s="46" t="s">
        <v>42</v>
      </c>
      <c r="C33" s="47">
        <v>10708.98</v>
      </c>
      <c r="D33" s="47">
        <v>10708.98</v>
      </c>
      <c r="E33" s="47">
        <v>10708.98</v>
      </c>
      <c r="F33" s="47">
        <v>10708.98</v>
      </c>
      <c r="G33" s="47">
        <v>10708.98</v>
      </c>
      <c r="H33" s="47">
        <v>10708.98</v>
      </c>
      <c r="I33" s="47">
        <v>10708.98</v>
      </c>
      <c r="J33" s="47">
        <v>10708.98</v>
      </c>
      <c r="K33" s="47">
        <v>10708.98</v>
      </c>
      <c r="L33" s="47"/>
      <c r="M33" s="47"/>
      <c r="N33" s="47"/>
      <c r="O33" s="47">
        <f>957.41+957.41+957.41+957.41+957.41+957.41+957.41+957.41+1003.8</f>
        <v>8663.08</v>
      </c>
      <c r="P33" s="39">
        <f t="shared" si="1"/>
        <v>105043.9</v>
      </c>
      <c r="Q33" s="40"/>
      <c r="R33" s="45">
        <v>21.0</v>
      </c>
      <c r="S33" s="46" t="s">
        <v>42</v>
      </c>
      <c r="T33" s="48">
        <v>11649.13</v>
      </c>
      <c r="U33" s="47">
        <v>10352.61</v>
      </c>
      <c r="V33" s="38">
        <v>11965.49</v>
      </c>
      <c r="W33" s="49">
        <v>19071.23</v>
      </c>
      <c r="X33" s="49">
        <v>14035.24</v>
      </c>
      <c r="Y33" s="49">
        <v>10846.99</v>
      </c>
      <c r="Z33" s="49">
        <v>13678.79</v>
      </c>
      <c r="AA33" s="50">
        <v>11441.22</v>
      </c>
      <c r="AB33" s="50">
        <v>10924.65</v>
      </c>
      <c r="AC33" s="50"/>
      <c r="AD33" s="50"/>
      <c r="AE33" s="50"/>
      <c r="AF33" s="38">
        <f t="shared" si="2"/>
        <v>113965.35</v>
      </c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ht="12.0" customHeight="1">
      <c r="A34" s="45">
        <v>22.0</v>
      </c>
      <c r="B34" s="46" t="s">
        <v>43</v>
      </c>
      <c r="C34" s="47">
        <v>11658.24</v>
      </c>
      <c r="D34" s="47">
        <v>11658.24</v>
      </c>
      <c r="E34" s="47">
        <v>11658.24</v>
      </c>
      <c r="F34" s="47">
        <v>11658.24</v>
      </c>
      <c r="G34" s="47">
        <v>11658.24</v>
      </c>
      <c r="H34" s="47">
        <v>11658.24</v>
      </c>
      <c r="I34" s="47">
        <v>11658.24</v>
      </c>
      <c r="J34" s="47">
        <v>11658.24</v>
      </c>
      <c r="K34" s="47">
        <v>11658.24</v>
      </c>
      <c r="L34" s="47"/>
      <c r="M34" s="47"/>
      <c r="N34" s="47"/>
      <c r="O34" s="47"/>
      <c r="P34" s="39">
        <f t="shared" si="1"/>
        <v>104924.16</v>
      </c>
      <c r="Q34" s="40"/>
      <c r="R34" s="45">
        <v>22.0</v>
      </c>
      <c r="S34" s="46" t="s">
        <v>43</v>
      </c>
      <c r="T34" s="48">
        <v>11968.64</v>
      </c>
      <c r="U34" s="47">
        <v>10990.88</v>
      </c>
      <c r="V34" s="38">
        <v>12192.33</v>
      </c>
      <c r="W34" s="49">
        <v>10845.02</v>
      </c>
      <c r="X34" s="49">
        <v>15291.99</v>
      </c>
      <c r="Y34" s="49">
        <v>10985.74</v>
      </c>
      <c r="Z34" s="49">
        <v>11970.29</v>
      </c>
      <c r="AA34" s="50">
        <v>12038.36</v>
      </c>
      <c r="AB34" s="50">
        <v>10103.56</v>
      </c>
      <c r="AC34" s="50"/>
      <c r="AD34" s="50"/>
      <c r="AE34" s="50"/>
      <c r="AF34" s="38">
        <f t="shared" si="2"/>
        <v>106386.81</v>
      </c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ht="12.0" customHeight="1">
      <c r="A35" s="45">
        <v>23.0</v>
      </c>
      <c r="B35" s="46" t="s">
        <v>44</v>
      </c>
      <c r="C35" s="47">
        <v>30600.94</v>
      </c>
      <c r="D35" s="47">
        <v>30603.01</v>
      </c>
      <c r="E35" s="47">
        <v>30603.01</v>
      </c>
      <c r="F35" s="47">
        <v>30603.01</v>
      </c>
      <c r="G35" s="47">
        <v>30613.36</v>
      </c>
      <c r="H35" s="47">
        <v>30613.36</v>
      </c>
      <c r="I35" s="47">
        <v>30613.36</v>
      </c>
      <c r="J35" s="47">
        <v>30613.36</v>
      </c>
      <c r="K35" s="47">
        <v>30613.36</v>
      </c>
      <c r="L35" s="47"/>
      <c r="M35" s="47"/>
      <c r="N35" s="47"/>
      <c r="O35" s="47"/>
      <c r="P35" s="39">
        <f t="shared" si="1"/>
        <v>275476.77</v>
      </c>
      <c r="Q35" s="40"/>
      <c r="R35" s="45">
        <v>23.0</v>
      </c>
      <c r="S35" s="46" t="s">
        <v>44</v>
      </c>
      <c r="T35" s="48">
        <v>32016.14</v>
      </c>
      <c r="U35" s="47">
        <v>23996.09</v>
      </c>
      <c r="V35" s="38">
        <v>25995.72</v>
      </c>
      <c r="W35" s="49">
        <v>25398.81</v>
      </c>
      <c r="X35" s="49">
        <v>27760.52</v>
      </c>
      <c r="Y35" s="49">
        <v>25799.43</v>
      </c>
      <c r="Z35" s="49">
        <v>27866.04</v>
      </c>
      <c r="AA35" s="50">
        <v>25642.33</v>
      </c>
      <c r="AB35" s="50">
        <v>29359.41</v>
      </c>
      <c r="AC35" s="50"/>
      <c r="AD35" s="50"/>
      <c r="AE35" s="50"/>
      <c r="AF35" s="38">
        <f t="shared" si="2"/>
        <v>243834.49</v>
      </c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ht="12.0" customHeight="1">
      <c r="A36" s="45">
        <v>24.0</v>
      </c>
      <c r="B36" s="46" t="s">
        <v>45</v>
      </c>
      <c r="C36" s="47">
        <v>10991.24</v>
      </c>
      <c r="D36" s="47">
        <v>10991.24</v>
      </c>
      <c r="E36" s="47">
        <v>10991.24</v>
      </c>
      <c r="F36" s="47">
        <v>10991.24</v>
      </c>
      <c r="G36" s="47">
        <v>10991.24</v>
      </c>
      <c r="H36" s="47">
        <v>10991.24</v>
      </c>
      <c r="I36" s="47">
        <v>10991.24</v>
      </c>
      <c r="J36" s="47">
        <v>11011.48</v>
      </c>
      <c r="K36" s="47">
        <v>11011.48</v>
      </c>
      <c r="L36" s="47"/>
      <c r="M36" s="47"/>
      <c r="N36" s="47"/>
      <c r="O36" s="47">
        <f>688.16+688.16+688.16+688.16+688.16+688.16+688.16+688.16+688.16</f>
        <v>6193.44</v>
      </c>
      <c r="P36" s="39">
        <f t="shared" si="1"/>
        <v>105155.08</v>
      </c>
      <c r="Q36" s="40"/>
      <c r="R36" s="45">
        <v>24.0</v>
      </c>
      <c r="S36" s="46" t="s">
        <v>45</v>
      </c>
      <c r="T36" s="48">
        <v>12830.14</v>
      </c>
      <c r="U36" s="47">
        <v>10493.67</v>
      </c>
      <c r="V36" s="38">
        <v>11164.84</v>
      </c>
      <c r="W36" s="49">
        <v>19160.49</v>
      </c>
      <c r="X36" s="49">
        <v>12675.91</v>
      </c>
      <c r="Y36" s="49">
        <v>12057.72</v>
      </c>
      <c r="Z36" s="49">
        <v>12088.8</v>
      </c>
      <c r="AA36" s="50">
        <v>11979.55</v>
      </c>
      <c r="AB36" s="50">
        <v>11602.75</v>
      </c>
      <c r="AC36" s="50"/>
      <c r="AD36" s="50"/>
      <c r="AE36" s="50"/>
      <c r="AF36" s="38">
        <f t="shared" si="2"/>
        <v>114053.87</v>
      </c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ht="12.0" customHeight="1">
      <c r="A37" s="45">
        <v>25.0</v>
      </c>
      <c r="B37" s="46" t="s">
        <v>46</v>
      </c>
      <c r="C37" s="47">
        <v>37875.48</v>
      </c>
      <c r="D37" s="47">
        <v>37875.48</v>
      </c>
      <c r="E37" s="47">
        <v>37875.48</v>
      </c>
      <c r="F37" s="47">
        <v>37875.48</v>
      </c>
      <c r="G37" s="47">
        <v>37875.48</v>
      </c>
      <c r="H37" s="47">
        <v>37875.48</v>
      </c>
      <c r="I37" s="47">
        <v>37875.48</v>
      </c>
      <c r="J37" s="47">
        <v>37875.48</v>
      </c>
      <c r="K37" s="47">
        <v>37875.48</v>
      </c>
      <c r="L37" s="47"/>
      <c r="M37" s="47"/>
      <c r="N37" s="47"/>
      <c r="O37" s="47"/>
      <c r="P37" s="39">
        <f t="shared" si="1"/>
        <v>340879.32</v>
      </c>
      <c r="Q37" s="40"/>
      <c r="R37" s="45">
        <v>25.0</v>
      </c>
      <c r="S37" s="46" t="s">
        <v>46</v>
      </c>
      <c r="T37" s="48">
        <v>44900.66</v>
      </c>
      <c r="U37" s="47">
        <v>38827.57</v>
      </c>
      <c r="V37" s="38">
        <v>41892.4</v>
      </c>
      <c r="W37" s="49">
        <v>41638.4</v>
      </c>
      <c r="X37" s="49">
        <v>52373.61</v>
      </c>
      <c r="Y37" s="49">
        <v>49673.58</v>
      </c>
      <c r="Z37" s="49">
        <v>42486.32</v>
      </c>
      <c r="AA37" s="50">
        <v>41934.17</v>
      </c>
      <c r="AB37" s="50">
        <v>48752.92</v>
      </c>
      <c r="AC37" s="50"/>
      <c r="AD37" s="50"/>
      <c r="AE37" s="50"/>
      <c r="AF37" s="38">
        <f t="shared" si="2"/>
        <v>402479.63</v>
      </c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ht="12.0" customHeight="1">
      <c r="A38" s="45">
        <v>26.0</v>
      </c>
      <c r="B38" s="46" t="s">
        <v>47</v>
      </c>
      <c r="C38" s="47">
        <v>11615.0</v>
      </c>
      <c r="D38" s="47">
        <v>11615.0</v>
      </c>
      <c r="E38" s="47">
        <v>11615.0</v>
      </c>
      <c r="F38" s="47">
        <v>11615.0</v>
      </c>
      <c r="G38" s="47">
        <v>11615.0</v>
      </c>
      <c r="H38" s="47">
        <v>11615.0</v>
      </c>
      <c r="I38" s="47">
        <v>11615.0</v>
      </c>
      <c r="J38" s="47">
        <v>11615.0</v>
      </c>
      <c r="K38" s="47">
        <v>11615.0</v>
      </c>
      <c r="L38" s="47"/>
      <c r="M38" s="47"/>
      <c r="N38" s="47"/>
      <c r="O38" s="47"/>
      <c r="P38" s="39">
        <f t="shared" si="1"/>
        <v>104535</v>
      </c>
      <c r="Q38" s="40"/>
      <c r="R38" s="45">
        <v>26.0</v>
      </c>
      <c r="S38" s="46" t="s">
        <v>47</v>
      </c>
      <c r="T38" s="48">
        <v>11497.48</v>
      </c>
      <c r="U38" s="47">
        <v>11154.78</v>
      </c>
      <c r="V38" s="38">
        <v>11794.47</v>
      </c>
      <c r="W38" s="49">
        <v>14339.6</v>
      </c>
      <c r="X38" s="49">
        <v>17112.73</v>
      </c>
      <c r="Y38" s="49">
        <v>10607.4</v>
      </c>
      <c r="Z38" s="49">
        <v>11533.72</v>
      </c>
      <c r="AA38" s="50">
        <v>11363.58</v>
      </c>
      <c r="AB38" s="50">
        <v>12441.31</v>
      </c>
      <c r="AC38" s="50"/>
      <c r="AD38" s="50"/>
      <c r="AE38" s="50"/>
      <c r="AF38" s="38">
        <f t="shared" si="2"/>
        <v>111845.07</v>
      </c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ht="12.0" customHeight="1">
      <c r="A39" s="45">
        <v>27.0</v>
      </c>
      <c r="B39" s="46" t="s">
        <v>48</v>
      </c>
      <c r="C39" s="47">
        <v>13175.64</v>
      </c>
      <c r="D39" s="47">
        <v>13175.64</v>
      </c>
      <c r="E39" s="47">
        <v>13175.64</v>
      </c>
      <c r="F39" s="47">
        <v>13175.64</v>
      </c>
      <c r="G39" s="47">
        <v>13175.64</v>
      </c>
      <c r="H39" s="47">
        <v>13175.64</v>
      </c>
      <c r="I39" s="47">
        <v>13175.64</v>
      </c>
      <c r="J39" s="47">
        <v>13175.64</v>
      </c>
      <c r="K39" s="47">
        <v>13175.64</v>
      </c>
      <c r="L39" s="47"/>
      <c r="M39" s="47"/>
      <c r="N39" s="47"/>
      <c r="O39" s="47"/>
      <c r="P39" s="39">
        <f t="shared" si="1"/>
        <v>118580.76</v>
      </c>
      <c r="Q39" s="40"/>
      <c r="R39" s="45">
        <v>27.0</v>
      </c>
      <c r="S39" s="46" t="s">
        <v>48</v>
      </c>
      <c r="T39" s="48">
        <v>12696.16</v>
      </c>
      <c r="U39" s="47">
        <v>12333.7</v>
      </c>
      <c r="V39" s="38">
        <v>13063.96</v>
      </c>
      <c r="W39" s="49">
        <v>12196.13</v>
      </c>
      <c r="X39" s="49">
        <v>17559.75</v>
      </c>
      <c r="Y39" s="49">
        <v>13081.13</v>
      </c>
      <c r="Z39" s="49">
        <v>13662.92</v>
      </c>
      <c r="AA39" s="50">
        <v>12485.05</v>
      </c>
      <c r="AB39" s="50">
        <v>14920.7</v>
      </c>
      <c r="AC39" s="50"/>
      <c r="AD39" s="50"/>
      <c r="AE39" s="50"/>
      <c r="AF39" s="38">
        <f t="shared" si="2"/>
        <v>121999.5</v>
      </c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ht="12.0" customHeight="1">
      <c r="A40" s="45">
        <v>28.0</v>
      </c>
      <c r="B40" s="46" t="s">
        <v>49</v>
      </c>
      <c r="C40" s="47">
        <v>4832.44</v>
      </c>
      <c r="D40" s="47">
        <v>4832.44</v>
      </c>
      <c r="E40" s="47">
        <v>4833.37</v>
      </c>
      <c r="F40" s="47">
        <v>4833.36</v>
      </c>
      <c r="G40" s="47">
        <v>4833.36</v>
      </c>
      <c r="H40" s="47">
        <v>4833.36</v>
      </c>
      <c r="I40" s="47">
        <v>4833.36</v>
      </c>
      <c r="J40" s="47">
        <v>4833.36</v>
      </c>
      <c r="K40" s="47">
        <v>4828.7</v>
      </c>
      <c r="L40" s="47"/>
      <c r="M40" s="47"/>
      <c r="N40" s="47"/>
      <c r="O40" s="47">
        <f>440.68+440.68+440.68+440.68+440.68+440.68+440.68+440.68+440.68</f>
        <v>3966.12</v>
      </c>
      <c r="P40" s="39">
        <f t="shared" si="1"/>
        <v>47459.87</v>
      </c>
      <c r="Q40" s="40"/>
      <c r="R40" s="45">
        <v>28.0</v>
      </c>
      <c r="S40" s="46" t="s">
        <v>49</v>
      </c>
      <c r="T40" s="48">
        <v>4284.54</v>
      </c>
      <c r="U40" s="47">
        <v>4008.68</v>
      </c>
      <c r="V40" s="38">
        <v>18251.9</v>
      </c>
      <c r="W40" s="49">
        <v>4085.14</v>
      </c>
      <c r="X40" s="49">
        <v>4558.47</v>
      </c>
      <c r="Y40" s="49">
        <v>4356.8</v>
      </c>
      <c r="Z40" s="49">
        <v>4942.27</v>
      </c>
      <c r="AA40" s="50">
        <v>3964.57</v>
      </c>
      <c r="AB40" s="50">
        <v>3695.75</v>
      </c>
      <c r="AC40" s="50"/>
      <c r="AD40" s="50"/>
      <c r="AE40" s="50"/>
      <c r="AF40" s="38">
        <f t="shared" si="2"/>
        <v>52148.12</v>
      </c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ht="12.0" customHeight="1">
      <c r="A41" s="45">
        <v>29.0</v>
      </c>
      <c r="B41" s="46" t="s">
        <v>50</v>
      </c>
      <c r="C41" s="47">
        <v>5424.89</v>
      </c>
      <c r="D41" s="47">
        <v>5424.89</v>
      </c>
      <c r="E41" s="47">
        <v>5424.89</v>
      </c>
      <c r="F41" s="47">
        <v>5424.89</v>
      </c>
      <c r="G41" s="47">
        <v>5424.89</v>
      </c>
      <c r="H41" s="47">
        <v>5424.89</v>
      </c>
      <c r="I41" s="47">
        <v>5424.88</v>
      </c>
      <c r="J41" s="47">
        <v>5424.88</v>
      </c>
      <c r="K41" s="47">
        <v>5424.88</v>
      </c>
      <c r="L41" s="47"/>
      <c r="M41" s="47"/>
      <c r="N41" s="47"/>
      <c r="O41" s="47"/>
      <c r="P41" s="39">
        <f t="shared" si="1"/>
        <v>48823.98</v>
      </c>
      <c r="Q41" s="40"/>
      <c r="R41" s="45">
        <v>29.0</v>
      </c>
      <c r="S41" s="46" t="s">
        <v>50</v>
      </c>
      <c r="T41" s="48">
        <v>-890.95</v>
      </c>
      <c r="U41" s="47">
        <v>5411.42</v>
      </c>
      <c r="V41" s="38">
        <v>5346.62</v>
      </c>
      <c r="W41" s="49">
        <v>5456.39</v>
      </c>
      <c r="X41" s="49">
        <v>8567.18</v>
      </c>
      <c r="Y41" s="49">
        <v>5411.49</v>
      </c>
      <c r="Z41" s="49">
        <v>5976.76</v>
      </c>
      <c r="AA41" s="50">
        <v>6147.81</v>
      </c>
      <c r="AB41" s="50">
        <v>4865.11</v>
      </c>
      <c r="AC41" s="50"/>
      <c r="AD41" s="50"/>
      <c r="AE41" s="50"/>
      <c r="AF41" s="38">
        <f t="shared" si="2"/>
        <v>46291.83</v>
      </c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ht="12.0" customHeight="1">
      <c r="A42" s="45">
        <v>30.0</v>
      </c>
      <c r="B42" s="46" t="s">
        <v>51</v>
      </c>
      <c r="C42" s="47">
        <v>2259.26</v>
      </c>
      <c r="D42" s="47">
        <v>2259.26</v>
      </c>
      <c r="E42" s="47">
        <v>2259.26</v>
      </c>
      <c r="F42" s="47">
        <v>2259.26</v>
      </c>
      <c r="G42" s="47">
        <v>2259.26</v>
      </c>
      <c r="H42" s="47">
        <v>2259.26</v>
      </c>
      <c r="I42" s="47">
        <v>2259.26</v>
      </c>
      <c r="J42" s="47">
        <v>2259.26</v>
      </c>
      <c r="K42" s="47">
        <v>2259.26</v>
      </c>
      <c r="L42" s="47"/>
      <c r="M42" s="47"/>
      <c r="N42" s="47"/>
      <c r="O42" s="47"/>
      <c r="P42" s="39">
        <f t="shared" si="1"/>
        <v>20333.34</v>
      </c>
      <c r="Q42" s="40"/>
      <c r="R42" s="45">
        <v>30.0</v>
      </c>
      <c r="S42" s="46" t="s">
        <v>51</v>
      </c>
      <c r="T42" s="48">
        <v>1628.2</v>
      </c>
      <c r="U42" s="47">
        <v>1647.88</v>
      </c>
      <c r="V42" s="38">
        <v>1804.56</v>
      </c>
      <c r="W42" s="49">
        <v>1920.14</v>
      </c>
      <c r="X42" s="49">
        <v>2022.65</v>
      </c>
      <c r="Y42" s="49">
        <v>1896.02</v>
      </c>
      <c r="Z42" s="49">
        <v>1967.12</v>
      </c>
      <c r="AA42" s="50">
        <v>1768.81</v>
      </c>
      <c r="AB42" s="50">
        <v>1637.81</v>
      </c>
      <c r="AC42" s="50"/>
      <c r="AD42" s="50"/>
      <c r="AE42" s="50"/>
      <c r="AF42" s="38">
        <f t="shared" si="2"/>
        <v>16293.19</v>
      </c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ht="12.0" customHeight="1">
      <c r="A43" s="45">
        <v>31.0</v>
      </c>
      <c r="B43" s="46" t="s">
        <v>52</v>
      </c>
      <c r="C43" s="47">
        <v>4298.36</v>
      </c>
      <c r="D43" s="47">
        <v>4298.36</v>
      </c>
      <c r="E43" s="47">
        <v>4298.36</v>
      </c>
      <c r="F43" s="47">
        <v>4333.2</v>
      </c>
      <c r="G43" s="47">
        <v>4333.2</v>
      </c>
      <c r="H43" s="47">
        <v>4333.2</v>
      </c>
      <c r="I43" s="47">
        <v>4333.2</v>
      </c>
      <c r="J43" s="47">
        <v>4333.2</v>
      </c>
      <c r="K43" s="47">
        <v>4333.2</v>
      </c>
      <c r="L43" s="47"/>
      <c r="M43" s="47"/>
      <c r="N43" s="47"/>
      <c r="O43" s="47">
        <f>2789.14+2433.88+2670.72+2789.14+2670.72+2670.72+2907.56+2552.3+2698.14</f>
        <v>24182.32</v>
      </c>
      <c r="P43" s="39">
        <f t="shared" si="1"/>
        <v>63076.6</v>
      </c>
      <c r="Q43" s="40"/>
      <c r="R43" s="45">
        <v>31.0</v>
      </c>
      <c r="S43" s="46" t="s">
        <v>52</v>
      </c>
      <c r="T43" s="48">
        <v>2827.26</v>
      </c>
      <c r="U43" s="47">
        <v>3334.8</v>
      </c>
      <c r="V43" s="38">
        <v>3456.23</v>
      </c>
      <c r="W43" s="49">
        <v>3380.17</v>
      </c>
      <c r="X43" s="49">
        <v>4418.17</v>
      </c>
      <c r="Y43" s="49">
        <v>5388.88</v>
      </c>
      <c r="Z43" s="49">
        <v>3722.66</v>
      </c>
      <c r="AA43" s="50">
        <v>3610.22</v>
      </c>
      <c r="AB43" s="50">
        <v>2907.59</v>
      </c>
      <c r="AC43" s="50"/>
      <c r="AD43" s="50"/>
      <c r="AE43" s="50"/>
      <c r="AF43" s="38">
        <f t="shared" si="2"/>
        <v>33045.98</v>
      </c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ht="12.0" customHeight="1">
      <c r="A44" s="45">
        <v>32.0</v>
      </c>
      <c r="B44" s="46" t="s">
        <v>53</v>
      </c>
      <c r="C44" s="47">
        <v>4199.57</v>
      </c>
      <c r="D44" s="47">
        <v>4199.57</v>
      </c>
      <c r="E44" s="47">
        <v>4199.57</v>
      </c>
      <c r="F44" s="47">
        <v>4199.57</v>
      </c>
      <c r="G44" s="47">
        <v>4199.57</v>
      </c>
      <c r="H44" s="47">
        <v>4199.57</v>
      </c>
      <c r="I44" s="47">
        <v>4199.57</v>
      </c>
      <c r="J44" s="47">
        <v>4199.57</v>
      </c>
      <c r="K44" s="47">
        <v>4199.57</v>
      </c>
      <c r="L44" s="47"/>
      <c r="M44" s="47"/>
      <c r="N44" s="47"/>
      <c r="O44" s="47">
        <f>2291.18+2409.6+2291.18+2291.18+2409.6+2291.28+2291.18+2291.18+2302.11</f>
        <v>20868.49</v>
      </c>
      <c r="P44" s="39">
        <f t="shared" si="1"/>
        <v>58664.62</v>
      </c>
      <c r="Q44" s="40"/>
      <c r="R44" s="45">
        <v>32.0</v>
      </c>
      <c r="S44" s="46" t="s">
        <v>53</v>
      </c>
      <c r="T44" s="48">
        <v>2983.41</v>
      </c>
      <c r="U44" s="47">
        <v>3283.09</v>
      </c>
      <c r="V44" s="38">
        <v>3704.7</v>
      </c>
      <c r="W44" s="49">
        <v>3728.59</v>
      </c>
      <c r="X44" s="49">
        <v>3990.39</v>
      </c>
      <c r="Y44" s="49">
        <v>3563.12</v>
      </c>
      <c r="Z44" s="49">
        <v>3987.78</v>
      </c>
      <c r="AA44" s="50">
        <v>3783.26</v>
      </c>
      <c r="AB44" s="50">
        <v>3077.25</v>
      </c>
      <c r="AC44" s="50"/>
      <c r="AD44" s="50"/>
      <c r="AE44" s="50"/>
      <c r="AF44" s="38">
        <f t="shared" si="2"/>
        <v>32101.59</v>
      </c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ht="12.0" customHeight="1">
      <c r="A45" s="45">
        <v>33.0</v>
      </c>
      <c r="B45" s="46" t="s">
        <v>54</v>
      </c>
      <c r="C45" s="47">
        <v>5853.9</v>
      </c>
      <c r="D45" s="47">
        <v>5853.9</v>
      </c>
      <c r="E45" s="47">
        <v>5853.9</v>
      </c>
      <c r="F45" s="47">
        <v>5853.9</v>
      </c>
      <c r="G45" s="47">
        <v>5853.9</v>
      </c>
      <c r="H45" s="47">
        <v>5856.69</v>
      </c>
      <c r="I45" s="47">
        <v>5856.69</v>
      </c>
      <c r="J45" s="47">
        <v>5856.69</v>
      </c>
      <c r="K45" s="47">
        <v>5856.69</v>
      </c>
      <c r="L45" s="47"/>
      <c r="M45" s="47"/>
      <c r="N45" s="47"/>
      <c r="O45" s="47"/>
      <c r="P45" s="39">
        <f t="shared" si="1"/>
        <v>52696.26</v>
      </c>
      <c r="Q45" s="40"/>
      <c r="R45" s="45">
        <v>33.0</v>
      </c>
      <c r="S45" s="46" t="s">
        <v>54</v>
      </c>
      <c r="T45" s="48">
        <v>-2341.56</v>
      </c>
      <c r="U45" s="47">
        <v>5757.46</v>
      </c>
      <c r="V45" s="38">
        <v>4792.66</v>
      </c>
      <c r="W45" s="49">
        <v>5160.37</v>
      </c>
      <c r="X45" s="49">
        <v>6202.87</v>
      </c>
      <c r="Y45" s="49">
        <v>5407.87</v>
      </c>
      <c r="Z45" s="49">
        <v>5799.59</v>
      </c>
      <c r="AA45" s="50">
        <v>6320.32</v>
      </c>
      <c r="AB45" s="50">
        <v>4957.83</v>
      </c>
      <c r="AC45" s="50"/>
      <c r="AD45" s="50"/>
      <c r="AE45" s="50"/>
      <c r="AF45" s="38">
        <f t="shared" si="2"/>
        <v>42057.41</v>
      </c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ht="12.0" customHeight="1">
      <c r="A46" s="45">
        <v>34.0</v>
      </c>
      <c r="B46" s="46" t="s">
        <v>55</v>
      </c>
      <c r="C46" s="47">
        <v>2143.4</v>
      </c>
      <c r="D46" s="47">
        <v>2143.4</v>
      </c>
      <c r="E46" s="47">
        <v>2143.4</v>
      </c>
      <c r="F46" s="47">
        <v>2143.4</v>
      </c>
      <c r="G46" s="47">
        <v>2143.4</v>
      </c>
      <c r="H46" s="47">
        <v>2143.4</v>
      </c>
      <c r="I46" s="47">
        <v>2143.4</v>
      </c>
      <c r="J46" s="47">
        <v>2143.4</v>
      </c>
      <c r="K46" s="47">
        <v>2143.4</v>
      </c>
      <c r="L46" s="47"/>
      <c r="M46" s="47"/>
      <c r="N46" s="47"/>
      <c r="O46" s="47"/>
      <c r="P46" s="39">
        <f t="shared" si="1"/>
        <v>19290.6</v>
      </c>
      <c r="Q46" s="40"/>
      <c r="R46" s="45">
        <v>34.0</v>
      </c>
      <c r="S46" s="46" t="s">
        <v>55</v>
      </c>
      <c r="T46" s="48">
        <v>-5416.35</v>
      </c>
      <c r="U46" s="47">
        <v>1426.0</v>
      </c>
      <c r="V46" s="38">
        <v>1780.26</v>
      </c>
      <c r="W46" s="49">
        <v>2473.15</v>
      </c>
      <c r="X46" s="49">
        <v>2641.54</v>
      </c>
      <c r="Y46" s="49">
        <v>1939.64</v>
      </c>
      <c r="Z46" s="49">
        <v>1570.84</v>
      </c>
      <c r="AA46" s="50">
        <v>1993.16</v>
      </c>
      <c r="AB46" s="50">
        <v>2069.75</v>
      </c>
      <c r="AC46" s="50"/>
      <c r="AD46" s="50"/>
      <c r="AE46" s="50"/>
      <c r="AF46" s="38">
        <f t="shared" si="2"/>
        <v>10477.99</v>
      </c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ht="12.0" customHeight="1">
      <c r="A47" s="45">
        <v>35.0</v>
      </c>
      <c r="B47" s="46" t="s">
        <v>56</v>
      </c>
      <c r="C47" s="47">
        <v>5851.08</v>
      </c>
      <c r="D47" s="47">
        <v>5851.08</v>
      </c>
      <c r="E47" s="47">
        <v>5851.08</v>
      </c>
      <c r="F47" s="47">
        <v>5818.93</v>
      </c>
      <c r="G47" s="47">
        <v>5818.93</v>
      </c>
      <c r="H47" s="47">
        <v>5803.09</v>
      </c>
      <c r="I47" s="47">
        <v>5802.16</v>
      </c>
      <c r="J47" s="47">
        <v>5802.16</v>
      </c>
      <c r="K47" s="47">
        <v>5802.16</v>
      </c>
      <c r="L47" s="47"/>
      <c r="M47" s="47"/>
      <c r="N47" s="47"/>
      <c r="O47" s="47">
        <f>477.18+477.18+477.18+477.18+477.18+477.18</f>
        <v>2863.08</v>
      </c>
      <c r="P47" s="39">
        <f t="shared" si="1"/>
        <v>55263.75</v>
      </c>
      <c r="Q47" s="40"/>
      <c r="R47" s="45">
        <v>35.0</v>
      </c>
      <c r="S47" s="46" t="s">
        <v>56</v>
      </c>
      <c r="T47" s="48">
        <v>4666.89</v>
      </c>
      <c r="U47" s="47">
        <v>4670.92</v>
      </c>
      <c r="V47" s="38">
        <v>4471.19</v>
      </c>
      <c r="W47" s="49">
        <v>4925.74</v>
      </c>
      <c r="X47" s="49">
        <v>5200.03</v>
      </c>
      <c r="Y47" s="49">
        <v>6601.35</v>
      </c>
      <c r="Z47" s="49">
        <v>4908.31</v>
      </c>
      <c r="AA47" s="50">
        <v>4680.74</v>
      </c>
      <c r="AB47" s="50">
        <v>4279.88</v>
      </c>
      <c r="AC47" s="50"/>
      <c r="AD47" s="50"/>
      <c r="AE47" s="50"/>
      <c r="AF47" s="38">
        <f t="shared" si="2"/>
        <v>44405.05</v>
      </c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ht="12.0" customHeight="1">
      <c r="A48" s="45">
        <v>36.0</v>
      </c>
      <c r="B48" s="46" t="s">
        <v>57</v>
      </c>
      <c r="C48" s="47">
        <v>1424.94</v>
      </c>
      <c r="D48" s="47">
        <v>1424.94</v>
      </c>
      <c r="E48" s="47">
        <v>1424.94</v>
      </c>
      <c r="F48" s="47">
        <v>1424.94</v>
      </c>
      <c r="G48" s="47">
        <v>1424.94</v>
      </c>
      <c r="H48" s="47">
        <v>1424.94</v>
      </c>
      <c r="I48" s="47">
        <v>1424.94</v>
      </c>
      <c r="J48" s="47">
        <v>1424.94</v>
      </c>
      <c r="K48" s="47">
        <v>1424.94</v>
      </c>
      <c r="L48" s="47"/>
      <c r="M48" s="47"/>
      <c r="N48" s="47"/>
      <c r="O48" s="47">
        <f>531.76+531.76+531.76+531.76+531.76+531.76+531.76+531.76+531.76</f>
        <v>4785.84</v>
      </c>
      <c r="P48" s="39">
        <f t="shared" si="1"/>
        <v>17610.3</v>
      </c>
      <c r="Q48" s="40"/>
      <c r="R48" s="45">
        <v>36.0</v>
      </c>
      <c r="S48" s="46" t="s">
        <v>57</v>
      </c>
      <c r="T48" s="48">
        <v>1988.6</v>
      </c>
      <c r="U48" s="47">
        <v>1625.34</v>
      </c>
      <c r="V48" s="38">
        <v>1702.4</v>
      </c>
      <c r="W48" s="49">
        <v>1612.58</v>
      </c>
      <c r="X48" s="49">
        <v>1831.74</v>
      </c>
      <c r="Y48" s="49">
        <v>3404.01</v>
      </c>
      <c r="Z48" s="49">
        <v>1890.24</v>
      </c>
      <c r="AA48" s="50">
        <v>1892.85</v>
      </c>
      <c r="AB48" s="50">
        <v>1533.32</v>
      </c>
      <c r="AC48" s="50"/>
      <c r="AD48" s="50"/>
      <c r="AE48" s="50"/>
      <c r="AF48" s="38">
        <f t="shared" si="2"/>
        <v>17481.08</v>
      </c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ht="12.0" customHeight="1">
      <c r="A49" s="45">
        <v>37.0</v>
      </c>
      <c r="B49" s="46" t="s">
        <v>58</v>
      </c>
      <c r="C49" s="47">
        <v>3663.62</v>
      </c>
      <c r="D49" s="47">
        <v>3663.62</v>
      </c>
      <c r="E49" s="47">
        <v>3663.62</v>
      </c>
      <c r="F49" s="47">
        <v>3663.62</v>
      </c>
      <c r="G49" s="47">
        <v>3663.62</v>
      </c>
      <c r="H49" s="47">
        <v>3663.62</v>
      </c>
      <c r="I49" s="47">
        <v>3663.62</v>
      </c>
      <c r="J49" s="47">
        <v>3663.62</v>
      </c>
      <c r="K49" s="47">
        <v>3663.62</v>
      </c>
      <c r="L49" s="47"/>
      <c r="M49" s="47"/>
      <c r="N49" s="47"/>
      <c r="O49" s="47"/>
      <c r="P49" s="39">
        <f t="shared" si="1"/>
        <v>32972.58</v>
      </c>
      <c r="Q49" s="40"/>
      <c r="R49" s="45">
        <v>37.0</v>
      </c>
      <c r="S49" s="46" t="s">
        <v>58</v>
      </c>
      <c r="T49" s="48">
        <v>-4100.82</v>
      </c>
      <c r="U49" s="47">
        <v>2927.99</v>
      </c>
      <c r="V49" s="38">
        <v>3089.93</v>
      </c>
      <c r="W49" s="49">
        <v>3174.04</v>
      </c>
      <c r="X49" s="49">
        <v>3886.2</v>
      </c>
      <c r="Y49" s="49">
        <v>6834.94</v>
      </c>
      <c r="Z49" s="49">
        <v>18074.2</v>
      </c>
      <c r="AA49" s="50">
        <v>3684.43</v>
      </c>
      <c r="AB49" s="50">
        <v>3089.09</v>
      </c>
      <c r="AC49" s="50"/>
      <c r="AD49" s="50"/>
      <c r="AE49" s="50"/>
      <c r="AF49" s="38">
        <f t="shared" si="2"/>
        <v>40660</v>
      </c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ht="12.0" customHeight="1">
      <c r="A50" s="45">
        <v>38.0</v>
      </c>
      <c r="B50" s="46" t="s">
        <v>59</v>
      </c>
      <c r="C50" s="47">
        <v>3722.91</v>
      </c>
      <c r="D50" s="47">
        <v>3722.91</v>
      </c>
      <c r="E50" s="47">
        <v>3722.91</v>
      </c>
      <c r="F50" s="47">
        <v>3722.91</v>
      </c>
      <c r="G50" s="47">
        <v>3722.91</v>
      </c>
      <c r="H50" s="47">
        <v>3722.91</v>
      </c>
      <c r="I50" s="47">
        <v>3722.91</v>
      </c>
      <c r="J50" s="47">
        <v>3722.91</v>
      </c>
      <c r="K50" s="47">
        <v>3722.91</v>
      </c>
      <c r="L50" s="47"/>
      <c r="M50" s="47"/>
      <c r="N50" s="47"/>
      <c r="O50" s="47"/>
      <c r="P50" s="39">
        <f t="shared" si="1"/>
        <v>33506.19</v>
      </c>
      <c r="Q50" s="40"/>
      <c r="R50" s="45">
        <v>38.0</v>
      </c>
      <c r="S50" s="46" t="s">
        <v>59</v>
      </c>
      <c r="T50" s="48">
        <v>3025.28</v>
      </c>
      <c r="U50" s="47">
        <v>2980.74</v>
      </c>
      <c r="V50" s="51">
        <v>3201.56</v>
      </c>
      <c r="W50" s="49">
        <v>3123.26</v>
      </c>
      <c r="X50" s="49">
        <v>3431.88</v>
      </c>
      <c r="Y50" s="49">
        <v>3214.45</v>
      </c>
      <c r="Z50" s="49">
        <v>3206.6</v>
      </c>
      <c r="AA50" s="50">
        <v>3028.17</v>
      </c>
      <c r="AB50" s="50">
        <v>2775.76</v>
      </c>
      <c r="AC50" s="50"/>
      <c r="AD50" s="50"/>
      <c r="AE50" s="50"/>
      <c r="AF50" s="51">
        <f t="shared" si="2"/>
        <v>27987.7</v>
      </c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ht="12.0" customHeight="1">
      <c r="A51" s="45">
        <v>39.0</v>
      </c>
      <c r="B51" s="46" t="s">
        <v>60</v>
      </c>
      <c r="C51" s="47">
        <v>4182.55</v>
      </c>
      <c r="D51" s="47">
        <v>4182.55</v>
      </c>
      <c r="E51" s="47">
        <v>4182.55</v>
      </c>
      <c r="F51" s="47">
        <v>4182.55</v>
      </c>
      <c r="G51" s="47">
        <v>4182.55</v>
      </c>
      <c r="H51" s="47">
        <v>4182.55</v>
      </c>
      <c r="I51" s="47">
        <v>4182.55</v>
      </c>
      <c r="J51" s="47">
        <v>4182.55</v>
      </c>
      <c r="K51" s="47">
        <v>4182.55</v>
      </c>
      <c r="L51" s="47"/>
      <c r="M51" s="47"/>
      <c r="N51" s="47"/>
      <c r="O51" s="47"/>
      <c r="P51" s="39">
        <f t="shared" si="1"/>
        <v>37642.95</v>
      </c>
      <c r="Q51" s="40"/>
      <c r="R51" s="45">
        <v>39.0</v>
      </c>
      <c r="S51" s="46" t="s">
        <v>60</v>
      </c>
      <c r="T51" s="48">
        <v>2810.38</v>
      </c>
      <c r="U51" s="47">
        <v>2773.82</v>
      </c>
      <c r="V51" s="51">
        <v>3647.87</v>
      </c>
      <c r="W51" s="49">
        <v>2913.07</v>
      </c>
      <c r="X51" s="49">
        <v>7013.59</v>
      </c>
      <c r="Y51" s="49">
        <v>3759.94</v>
      </c>
      <c r="Z51" s="49">
        <v>3093.93</v>
      </c>
      <c r="AA51" s="50">
        <v>6622.39</v>
      </c>
      <c r="AB51" s="50">
        <v>2690.29</v>
      </c>
      <c r="AC51" s="50"/>
      <c r="AD51" s="50"/>
      <c r="AE51" s="50"/>
      <c r="AF51" s="51">
        <f t="shared" si="2"/>
        <v>35325.28</v>
      </c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ht="12.0" customHeight="1">
      <c r="A52" s="45">
        <v>40.0</v>
      </c>
      <c r="B52" s="46" t="s">
        <v>61</v>
      </c>
      <c r="C52" s="47">
        <v>6748.65</v>
      </c>
      <c r="D52" s="47">
        <v>6748.65</v>
      </c>
      <c r="E52" s="47">
        <v>6748.65</v>
      </c>
      <c r="F52" s="47">
        <v>6748.65</v>
      </c>
      <c r="G52" s="47">
        <v>6748.65</v>
      </c>
      <c r="H52" s="47">
        <v>6748.65</v>
      </c>
      <c r="I52" s="47">
        <v>6748.65</v>
      </c>
      <c r="J52" s="47">
        <v>6748.65</v>
      </c>
      <c r="K52" s="47">
        <v>6748.65</v>
      </c>
      <c r="L52" s="47"/>
      <c r="M52" s="47"/>
      <c r="N52" s="47"/>
      <c r="O52" s="47">
        <f>874+874+874+874+874+874+874+874+874</f>
        <v>7866</v>
      </c>
      <c r="P52" s="39">
        <f t="shared" si="1"/>
        <v>68603.85</v>
      </c>
      <c r="Q52" s="40"/>
      <c r="R52" s="45">
        <v>40.0</v>
      </c>
      <c r="S52" s="46" t="s">
        <v>61</v>
      </c>
      <c r="T52" s="48">
        <v>-180.77</v>
      </c>
      <c r="U52" s="47">
        <v>15305.74</v>
      </c>
      <c r="V52" s="47">
        <v>6927.34</v>
      </c>
      <c r="W52" s="49">
        <v>6936.49</v>
      </c>
      <c r="X52" s="49">
        <v>8154.7</v>
      </c>
      <c r="Y52" s="49">
        <v>7827.87</v>
      </c>
      <c r="Z52" s="49">
        <v>7840.25</v>
      </c>
      <c r="AA52" s="50">
        <v>7936.52</v>
      </c>
      <c r="AB52" s="50">
        <v>7871.25</v>
      </c>
      <c r="AC52" s="50"/>
      <c r="AD52" s="50"/>
      <c r="AE52" s="50"/>
      <c r="AF52" s="47">
        <f t="shared" si="2"/>
        <v>68619.39</v>
      </c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ht="11.25" customHeight="1">
      <c r="A53" s="45">
        <v>41.0</v>
      </c>
      <c r="B53" s="46" t="s">
        <v>62</v>
      </c>
      <c r="C53" s="47">
        <v>3111.68</v>
      </c>
      <c r="D53" s="47">
        <v>3111.68</v>
      </c>
      <c r="E53" s="47">
        <v>3111.68</v>
      </c>
      <c r="F53" s="47">
        <v>3111.68</v>
      </c>
      <c r="G53" s="47">
        <v>3111.68</v>
      </c>
      <c r="H53" s="47">
        <v>3111.68</v>
      </c>
      <c r="I53" s="47">
        <v>3111.68</v>
      </c>
      <c r="J53" s="47">
        <v>3111.68</v>
      </c>
      <c r="K53" s="47">
        <v>3111.68</v>
      </c>
      <c r="L53" s="47"/>
      <c r="M53" s="47"/>
      <c r="N53" s="47"/>
      <c r="O53" s="38">
        <f>615.48+615.48+615.48+615.48+615.48+615.48+615.48+615.48+615.48</f>
        <v>5539.32</v>
      </c>
      <c r="P53" s="39">
        <f t="shared" si="1"/>
        <v>33544.44</v>
      </c>
      <c r="Q53" s="40"/>
      <c r="R53" s="45">
        <v>41.0</v>
      </c>
      <c r="S53" s="46" t="s">
        <v>62</v>
      </c>
      <c r="T53" s="48">
        <v>-4427.57</v>
      </c>
      <c r="U53" s="47">
        <v>3505.75</v>
      </c>
      <c r="V53" s="47">
        <v>3940.8</v>
      </c>
      <c r="W53" s="49">
        <v>3914.36</v>
      </c>
      <c r="X53" s="49">
        <v>4045.38</v>
      </c>
      <c r="Y53" s="49">
        <v>3642.47</v>
      </c>
      <c r="Z53" s="49">
        <v>3816.44</v>
      </c>
      <c r="AA53" s="50">
        <v>3448.81</v>
      </c>
      <c r="AB53" s="50">
        <v>6830.63</v>
      </c>
      <c r="AC53" s="50"/>
      <c r="AD53" s="50"/>
      <c r="AE53" s="50"/>
      <c r="AF53" s="38">
        <f t="shared" si="2"/>
        <v>28717.07</v>
      </c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ht="12.0" customHeight="1">
      <c r="A54" s="45">
        <v>42.0</v>
      </c>
      <c r="B54" s="52" t="s">
        <v>63</v>
      </c>
      <c r="C54" s="47">
        <v>4901.25</v>
      </c>
      <c r="D54" s="47">
        <v>4901.25</v>
      </c>
      <c r="E54" s="47">
        <v>4901.25</v>
      </c>
      <c r="F54" s="47">
        <v>4901.25</v>
      </c>
      <c r="G54" s="47">
        <v>4901.25</v>
      </c>
      <c r="H54" s="47">
        <v>4901.25</v>
      </c>
      <c r="I54" s="47">
        <v>4901.25</v>
      </c>
      <c r="J54" s="47">
        <v>4901.25</v>
      </c>
      <c r="K54" s="47">
        <v>4901.25</v>
      </c>
      <c r="L54" s="47"/>
      <c r="M54" s="47"/>
      <c r="N54" s="47"/>
      <c r="O54" s="47"/>
      <c r="P54" s="39">
        <f t="shared" si="1"/>
        <v>44111.25</v>
      </c>
      <c r="Q54" s="40"/>
      <c r="R54" s="45">
        <v>42.0</v>
      </c>
      <c r="S54" s="52" t="s">
        <v>63</v>
      </c>
      <c r="T54" s="48">
        <v>4484.91</v>
      </c>
      <c r="U54" s="47">
        <v>3884.24</v>
      </c>
      <c r="V54" s="38">
        <v>4424.1</v>
      </c>
      <c r="W54" s="49">
        <v>4535.12</v>
      </c>
      <c r="X54" s="49">
        <v>4815.09</v>
      </c>
      <c r="Y54" s="49">
        <v>7597.71</v>
      </c>
      <c r="Z54" s="49">
        <v>4455.3</v>
      </c>
      <c r="AA54" s="50">
        <v>4377.37</v>
      </c>
      <c r="AB54" s="50">
        <v>8345.57</v>
      </c>
      <c r="AC54" s="50"/>
      <c r="AD54" s="50"/>
      <c r="AE54" s="50"/>
      <c r="AF54" s="38">
        <f t="shared" si="2"/>
        <v>46919.41</v>
      </c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ht="12.0" customHeight="1">
      <c r="A55" s="45">
        <v>43.0</v>
      </c>
      <c r="B55" s="52" t="s">
        <v>64</v>
      </c>
      <c r="C55" s="47">
        <v>9890.53</v>
      </c>
      <c r="D55" s="47">
        <v>9890.53</v>
      </c>
      <c r="E55" s="47">
        <v>9890.53</v>
      </c>
      <c r="F55" s="47">
        <v>9890.53</v>
      </c>
      <c r="G55" s="47">
        <v>9890.53</v>
      </c>
      <c r="H55" s="47">
        <v>9890.53</v>
      </c>
      <c r="I55" s="47">
        <v>9890.53</v>
      </c>
      <c r="J55" s="47">
        <v>9890.53</v>
      </c>
      <c r="K55" s="47">
        <v>9890.53</v>
      </c>
      <c r="L55" s="47"/>
      <c r="M55" s="47"/>
      <c r="N55" s="47"/>
      <c r="O55" s="47">
        <f>1886.92+1886.92+1886.92+1886.92+1886.92+1886.92+1886.92+1886.92+1886.92</f>
        <v>16982.28</v>
      </c>
      <c r="P55" s="39">
        <f t="shared" si="1"/>
        <v>105997.05</v>
      </c>
      <c r="Q55" s="40"/>
      <c r="R55" s="45">
        <v>43.0</v>
      </c>
      <c r="S55" s="52" t="s">
        <v>64</v>
      </c>
      <c r="T55" s="48">
        <v>9458.48</v>
      </c>
      <c r="U55" s="47">
        <v>7403.07</v>
      </c>
      <c r="V55" s="38">
        <v>8084.23</v>
      </c>
      <c r="W55" s="49">
        <v>7946.55</v>
      </c>
      <c r="X55" s="49">
        <v>9714.39</v>
      </c>
      <c r="Y55" s="49">
        <v>11491.63</v>
      </c>
      <c r="Z55" s="49">
        <v>8871.39</v>
      </c>
      <c r="AA55" s="50">
        <v>7894.9</v>
      </c>
      <c r="AB55" s="50">
        <v>8852.23</v>
      </c>
      <c r="AC55" s="50"/>
      <c r="AD55" s="50"/>
      <c r="AE55" s="50"/>
      <c r="AF55" s="38">
        <f t="shared" si="2"/>
        <v>79716.87</v>
      </c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ht="12.0" customHeight="1">
      <c r="A56" s="45">
        <v>44.0</v>
      </c>
      <c r="B56" s="52" t="s">
        <v>65</v>
      </c>
      <c r="C56" s="47">
        <v>1754.33</v>
      </c>
      <c r="D56" s="47">
        <v>1754.33</v>
      </c>
      <c r="E56" s="47">
        <v>1754.33</v>
      </c>
      <c r="F56" s="47">
        <v>1754.33</v>
      </c>
      <c r="G56" s="47">
        <v>881.33</v>
      </c>
      <c r="H56" s="47">
        <v>1579.73</v>
      </c>
      <c r="I56" s="47">
        <v>1579.73</v>
      </c>
      <c r="J56" s="47">
        <v>1579.73</v>
      </c>
      <c r="K56" s="47">
        <v>1579.73</v>
      </c>
      <c r="L56" s="47"/>
      <c r="M56" s="47"/>
      <c r="N56" s="47"/>
      <c r="O56" s="47"/>
      <c r="P56" s="39">
        <f t="shared" si="1"/>
        <v>14217.57</v>
      </c>
      <c r="Q56" s="40"/>
      <c r="R56" s="45">
        <v>44.0</v>
      </c>
      <c r="S56" s="52" t="s">
        <v>65</v>
      </c>
      <c r="T56" s="48">
        <v>1051.46</v>
      </c>
      <c r="U56" s="47">
        <v>1115.81</v>
      </c>
      <c r="V56" s="38">
        <v>762.4</v>
      </c>
      <c r="W56" s="49">
        <v>1370.99</v>
      </c>
      <c r="X56" s="49">
        <v>1284.79</v>
      </c>
      <c r="Y56" s="49">
        <v>1751.46</v>
      </c>
      <c r="Z56" s="49">
        <v>1219.01</v>
      </c>
      <c r="AA56" s="50">
        <v>1137.67</v>
      </c>
      <c r="AB56" s="50">
        <v>1352.52</v>
      </c>
      <c r="AC56" s="50"/>
      <c r="AD56" s="50"/>
      <c r="AE56" s="50"/>
      <c r="AF56" s="38">
        <f t="shared" si="2"/>
        <v>11046.11</v>
      </c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ht="12.0" customHeight="1">
      <c r="A57" s="45">
        <v>45.0</v>
      </c>
      <c r="B57" s="52" t="s">
        <v>66</v>
      </c>
      <c r="C57" s="47">
        <v>7518.29</v>
      </c>
      <c r="D57" s="47">
        <v>7518.29</v>
      </c>
      <c r="E57" s="47">
        <v>7518.29</v>
      </c>
      <c r="F57" s="47">
        <v>7518.29</v>
      </c>
      <c r="G57" s="47">
        <v>7518.29</v>
      </c>
      <c r="H57" s="47">
        <v>7518.29</v>
      </c>
      <c r="I57" s="47">
        <v>7518.29</v>
      </c>
      <c r="J57" s="47">
        <v>7518.29</v>
      </c>
      <c r="K57" s="47">
        <v>7518.29</v>
      </c>
      <c r="L57" s="47"/>
      <c r="M57" s="47"/>
      <c r="N57" s="47"/>
      <c r="O57" s="47"/>
      <c r="P57" s="39">
        <f t="shared" si="1"/>
        <v>67664.61</v>
      </c>
      <c r="Q57" s="40"/>
      <c r="R57" s="45">
        <v>45.0</v>
      </c>
      <c r="S57" s="52" t="s">
        <v>66</v>
      </c>
      <c r="T57" s="48">
        <v>6030.0</v>
      </c>
      <c r="U57" s="47">
        <v>5849.68</v>
      </c>
      <c r="V57" s="38">
        <v>6344.43</v>
      </c>
      <c r="W57" s="49">
        <v>8244.65</v>
      </c>
      <c r="X57" s="49">
        <v>6806.56</v>
      </c>
      <c r="Y57" s="49">
        <v>6382.56</v>
      </c>
      <c r="Z57" s="49">
        <v>6427.59</v>
      </c>
      <c r="AA57" s="50">
        <v>6115.65</v>
      </c>
      <c r="AB57" s="50">
        <v>11493.44</v>
      </c>
      <c r="AC57" s="50"/>
      <c r="AD57" s="50"/>
      <c r="AE57" s="50"/>
      <c r="AF57" s="38">
        <f t="shared" si="2"/>
        <v>63694.56</v>
      </c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ht="12.0" customHeight="1">
      <c r="A58" s="45">
        <v>46.0</v>
      </c>
      <c r="B58" s="52" t="s">
        <v>67</v>
      </c>
      <c r="C58" s="47">
        <v>8920.32</v>
      </c>
      <c r="D58" s="47">
        <v>8920.32</v>
      </c>
      <c r="E58" s="47">
        <v>8915.72</v>
      </c>
      <c r="F58" s="47">
        <v>8947.0</v>
      </c>
      <c r="G58" s="47">
        <v>8947.0</v>
      </c>
      <c r="H58" s="47">
        <v>8947.0</v>
      </c>
      <c r="I58" s="47">
        <v>8947.0</v>
      </c>
      <c r="J58" s="47">
        <v>8947.0</v>
      </c>
      <c r="K58" s="47">
        <v>8947.0</v>
      </c>
      <c r="L58" s="47"/>
      <c r="M58" s="47"/>
      <c r="N58" s="47"/>
      <c r="O58" s="47"/>
      <c r="P58" s="39">
        <f t="shared" si="1"/>
        <v>80438.36</v>
      </c>
      <c r="Q58" s="40"/>
      <c r="R58" s="45">
        <v>46.0</v>
      </c>
      <c r="S58" s="52" t="s">
        <v>67</v>
      </c>
      <c r="T58" s="48">
        <v>10292.58</v>
      </c>
      <c r="U58" s="47">
        <v>7554.25</v>
      </c>
      <c r="V58" s="38">
        <v>8214.61</v>
      </c>
      <c r="W58" s="49">
        <v>7047.59</v>
      </c>
      <c r="X58" s="49">
        <v>8328.69</v>
      </c>
      <c r="Y58" s="49">
        <v>7260.9</v>
      </c>
      <c r="Z58" s="49">
        <v>9543.76</v>
      </c>
      <c r="AA58" s="50">
        <v>8174.27</v>
      </c>
      <c r="AB58" s="50">
        <v>7453.22</v>
      </c>
      <c r="AC58" s="50"/>
      <c r="AD58" s="50"/>
      <c r="AE58" s="50"/>
      <c r="AF58" s="38">
        <f t="shared" si="2"/>
        <v>73869.87</v>
      </c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ht="12.0" customHeight="1">
      <c r="A59" s="45">
        <v>47.0</v>
      </c>
      <c r="B59" s="52" t="s">
        <v>68</v>
      </c>
      <c r="C59" s="47">
        <v>5098.45</v>
      </c>
      <c r="D59" s="47">
        <v>5098.45</v>
      </c>
      <c r="E59" s="47">
        <v>5098.45</v>
      </c>
      <c r="F59" s="47">
        <v>5098.45</v>
      </c>
      <c r="G59" s="47">
        <v>5098.45</v>
      </c>
      <c r="H59" s="47">
        <v>5098.45</v>
      </c>
      <c r="I59" s="47">
        <v>5098.45</v>
      </c>
      <c r="J59" s="47">
        <v>5098.45</v>
      </c>
      <c r="K59" s="47">
        <v>5098.45</v>
      </c>
      <c r="L59" s="47"/>
      <c r="M59" s="47"/>
      <c r="N59" s="47"/>
      <c r="O59" s="47"/>
      <c r="P59" s="39">
        <f t="shared" si="1"/>
        <v>45886.05</v>
      </c>
      <c r="Q59" s="40"/>
      <c r="R59" s="45">
        <v>47.0</v>
      </c>
      <c r="S59" s="52" t="s">
        <v>68</v>
      </c>
      <c r="T59" s="48">
        <v>4482.4</v>
      </c>
      <c r="U59" s="47">
        <v>3883.08</v>
      </c>
      <c r="V59" s="38">
        <v>4247.34</v>
      </c>
      <c r="W59" s="49">
        <v>4040.75</v>
      </c>
      <c r="X59" s="49">
        <v>4496.7</v>
      </c>
      <c r="Y59" s="49">
        <v>4417.08</v>
      </c>
      <c r="Z59" s="49">
        <v>4435.24</v>
      </c>
      <c r="AA59" s="50">
        <v>4126.06</v>
      </c>
      <c r="AB59" s="50">
        <v>4820.64</v>
      </c>
      <c r="AC59" s="50"/>
      <c r="AD59" s="50"/>
      <c r="AE59" s="50"/>
      <c r="AF59" s="38">
        <f t="shared" si="2"/>
        <v>38949.29</v>
      </c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ht="12.0" customHeight="1">
      <c r="A60" s="45">
        <v>48.0</v>
      </c>
      <c r="B60" s="52" t="s">
        <v>69</v>
      </c>
      <c r="C60" s="47">
        <v>7272.6</v>
      </c>
      <c r="D60" s="47">
        <v>7272.6</v>
      </c>
      <c r="E60" s="47">
        <v>7272.6</v>
      </c>
      <c r="F60" s="47">
        <v>7272.6</v>
      </c>
      <c r="G60" s="47">
        <v>7272.6</v>
      </c>
      <c r="H60" s="47">
        <v>7272.6</v>
      </c>
      <c r="I60" s="47">
        <v>7272.6</v>
      </c>
      <c r="J60" s="47">
        <v>7272.6</v>
      </c>
      <c r="K60" s="47">
        <v>7298.1</v>
      </c>
      <c r="L60" s="47"/>
      <c r="M60" s="47"/>
      <c r="N60" s="47"/>
      <c r="O60" s="47"/>
      <c r="P60" s="39">
        <f t="shared" si="1"/>
        <v>65478.9</v>
      </c>
      <c r="Q60" s="40"/>
      <c r="R60" s="45">
        <v>48.0</v>
      </c>
      <c r="S60" s="52" t="s">
        <v>69</v>
      </c>
      <c r="T60" s="48">
        <v>5885.45</v>
      </c>
      <c r="U60" s="47">
        <v>5712.75</v>
      </c>
      <c r="V60" s="38">
        <v>6138.73</v>
      </c>
      <c r="W60" s="49">
        <v>5913.72</v>
      </c>
      <c r="X60" s="49">
        <v>6670.25</v>
      </c>
      <c r="Y60" s="49">
        <v>6289.25</v>
      </c>
      <c r="Z60" s="49">
        <v>6333.06</v>
      </c>
      <c r="AA60" s="50">
        <v>6025.71</v>
      </c>
      <c r="AB60" s="50">
        <v>6413.62</v>
      </c>
      <c r="AC60" s="50"/>
      <c r="AD60" s="50"/>
      <c r="AE60" s="50"/>
      <c r="AF60" s="38">
        <f t="shared" si="2"/>
        <v>55382.54</v>
      </c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ht="12.0" customHeight="1">
      <c r="A61" s="45">
        <v>49.0</v>
      </c>
      <c r="B61" s="52" t="s">
        <v>70</v>
      </c>
      <c r="C61" s="47">
        <v>8992.54</v>
      </c>
      <c r="D61" s="47">
        <v>8992.54</v>
      </c>
      <c r="E61" s="47">
        <v>8985.18</v>
      </c>
      <c r="F61" s="47">
        <v>8985.18</v>
      </c>
      <c r="G61" s="47">
        <v>8964.94</v>
      </c>
      <c r="H61" s="47">
        <v>8964.94</v>
      </c>
      <c r="I61" s="47">
        <v>8964.94</v>
      </c>
      <c r="J61" s="47">
        <v>8964.94</v>
      </c>
      <c r="K61" s="47">
        <v>8964.94</v>
      </c>
      <c r="L61" s="47"/>
      <c r="M61" s="47"/>
      <c r="N61" s="47"/>
      <c r="O61" s="47"/>
      <c r="P61" s="39">
        <f t="shared" si="1"/>
        <v>80780.14</v>
      </c>
      <c r="Q61" s="40"/>
      <c r="R61" s="45">
        <v>49.0</v>
      </c>
      <c r="S61" s="52" t="s">
        <v>70</v>
      </c>
      <c r="T61" s="48">
        <v>8725.71</v>
      </c>
      <c r="U61" s="47">
        <v>8453.31</v>
      </c>
      <c r="V61" s="38">
        <v>8970.37</v>
      </c>
      <c r="W61" s="49">
        <v>8992.7</v>
      </c>
      <c r="X61" s="49">
        <v>9723.06</v>
      </c>
      <c r="Y61" s="49">
        <v>8775.0</v>
      </c>
      <c r="Z61" s="49">
        <v>8747.01</v>
      </c>
      <c r="AA61" s="50">
        <v>8751.67</v>
      </c>
      <c r="AB61" s="50">
        <v>7912.33</v>
      </c>
      <c r="AC61" s="50"/>
      <c r="AD61" s="50"/>
      <c r="AE61" s="50"/>
      <c r="AF61" s="38">
        <f t="shared" si="2"/>
        <v>79051.16</v>
      </c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ht="12.0" customHeight="1">
      <c r="A62" s="45">
        <v>50.0</v>
      </c>
      <c r="B62" s="52" t="s">
        <v>71</v>
      </c>
      <c r="C62" s="47">
        <v>7842.08</v>
      </c>
      <c r="D62" s="47">
        <v>7842.08</v>
      </c>
      <c r="E62" s="47">
        <v>7842.08</v>
      </c>
      <c r="F62" s="47">
        <v>7842.08</v>
      </c>
      <c r="G62" s="47">
        <v>7842.08</v>
      </c>
      <c r="H62" s="47">
        <v>7842.08</v>
      </c>
      <c r="I62" s="47">
        <v>7842.08</v>
      </c>
      <c r="J62" s="47">
        <v>7842.08</v>
      </c>
      <c r="K62" s="47">
        <v>7842.08</v>
      </c>
      <c r="L62" s="47"/>
      <c r="M62" s="47"/>
      <c r="N62" s="47"/>
      <c r="O62" s="47"/>
      <c r="P62" s="39">
        <f t="shared" si="1"/>
        <v>70578.72</v>
      </c>
      <c r="Q62" s="40"/>
      <c r="R62" s="45">
        <v>50.0</v>
      </c>
      <c r="S62" s="52" t="s">
        <v>71</v>
      </c>
      <c r="T62" s="48">
        <v>7630.02</v>
      </c>
      <c r="U62" s="47">
        <v>6291.78</v>
      </c>
      <c r="V62" s="38">
        <v>8649.86</v>
      </c>
      <c r="W62" s="49">
        <v>6654.8</v>
      </c>
      <c r="X62" s="49">
        <v>7790.38</v>
      </c>
      <c r="Y62" s="49">
        <v>7682.83</v>
      </c>
      <c r="Z62" s="49">
        <v>7628.62</v>
      </c>
      <c r="AA62" s="50">
        <v>7455.89</v>
      </c>
      <c r="AB62" s="50">
        <v>6470.03</v>
      </c>
      <c r="AC62" s="50"/>
      <c r="AD62" s="50"/>
      <c r="AE62" s="50"/>
      <c r="AF62" s="38">
        <f t="shared" si="2"/>
        <v>66254.21</v>
      </c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ht="12.0" customHeight="1">
      <c r="A63" s="45">
        <v>51.0</v>
      </c>
      <c r="B63" s="52" t="s">
        <v>72</v>
      </c>
      <c r="C63" s="47">
        <v>25499.64</v>
      </c>
      <c r="D63" s="47">
        <v>25499.64</v>
      </c>
      <c r="E63" s="47">
        <v>25499.64</v>
      </c>
      <c r="F63" s="47">
        <v>25499.64</v>
      </c>
      <c r="G63" s="47">
        <v>25499.64</v>
      </c>
      <c r="H63" s="47">
        <v>25499.64</v>
      </c>
      <c r="I63" s="47">
        <v>25499.64</v>
      </c>
      <c r="J63" s="47">
        <v>25497.8</v>
      </c>
      <c r="K63" s="47">
        <v>25497.8</v>
      </c>
      <c r="L63" s="47"/>
      <c r="M63" s="47"/>
      <c r="N63" s="47"/>
      <c r="O63" s="47">
        <f>205.16+205.16+205.16+238.28+238.28+238.28+238.28+238.28+238.28</f>
        <v>2045.16</v>
      </c>
      <c r="P63" s="39">
        <f t="shared" si="1"/>
        <v>231538.24</v>
      </c>
      <c r="Q63" s="40"/>
      <c r="R63" s="45">
        <v>51.0</v>
      </c>
      <c r="S63" s="52" t="s">
        <v>72</v>
      </c>
      <c r="T63" s="48">
        <v>24938.54</v>
      </c>
      <c r="U63" s="47">
        <v>22322.37</v>
      </c>
      <c r="V63" s="38">
        <v>25945.89</v>
      </c>
      <c r="W63" s="49">
        <v>24117.36</v>
      </c>
      <c r="X63" s="49">
        <v>26458.42</v>
      </c>
      <c r="Y63" s="49">
        <v>27242.89</v>
      </c>
      <c r="Z63" s="49">
        <v>26066.95</v>
      </c>
      <c r="AA63" s="50">
        <v>24324.75</v>
      </c>
      <c r="AB63" s="50">
        <v>24798.86</v>
      </c>
      <c r="AC63" s="50"/>
      <c r="AD63" s="50"/>
      <c r="AE63" s="50"/>
      <c r="AF63" s="38">
        <f t="shared" si="2"/>
        <v>226216.03</v>
      </c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ht="12.0" customHeight="1">
      <c r="A64" s="45">
        <v>52.0</v>
      </c>
      <c r="B64" s="52" t="s">
        <v>73</v>
      </c>
      <c r="C64" s="47">
        <v>8902.84</v>
      </c>
      <c r="D64" s="47">
        <v>8902.84</v>
      </c>
      <c r="E64" s="47">
        <v>8902.84</v>
      </c>
      <c r="F64" s="47">
        <v>8902.84</v>
      </c>
      <c r="G64" s="47">
        <v>8902.84</v>
      </c>
      <c r="H64" s="47">
        <v>8902.84</v>
      </c>
      <c r="I64" s="47">
        <v>8902.84</v>
      </c>
      <c r="J64" s="47">
        <v>8902.84</v>
      </c>
      <c r="K64" s="47">
        <v>8902.84</v>
      </c>
      <c r="L64" s="47"/>
      <c r="M64" s="47"/>
      <c r="N64" s="47"/>
      <c r="O64" s="47"/>
      <c r="P64" s="39">
        <f t="shared" si="1"/>
        <v>80125.56</v>
      </c>
      <c r="Q64" s="40"/>
      <c r="R64" s="45">
        <v>52.0</v>
      </c>
      <c r="S64" s="52" t="s">
        <v>73</v>
      </c>
      <c r="T64" s="48">
        <v>7900.86</v>
      </c>
      <c r="U64" s="47">
        <v>7730.75</v>
      </c>
      <c r="V64" s="38">
        <v>8325.82</v>
      </c>
      <c r="W64" s="49">
        <v>8371.47</v>
      </c>
      <c r="X64" s="49">
        <v>8903.29</v>
      </c>
      <c r="Y64" s="49">
        <v>8406.55</v>
      </c>
      <c r="Z64" s="49">
        <v>8380.43</v>
      </c>
      <c r="AA64" s="50">
        <v>8111.83</v>
      </c>
      <c r="AB64" s="50">
        <v>7495.17</v>
      </c>
      <c r="AC64" s="50"/>
      <c r="AD64" s="50"/>
      <c r="AE64" s="50"/>
      <c r="AF64" s="38">
        <f t="shared" si="2"/>
        <v>73626.17</v>
      </c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ht="12.0" customHeight="1">
      <c r="A65" s="45">
        <v>53.0</v>
      </c>
      <c r="B65" s="52" t="s">
        <v>74</v>
      </c>
      <c r="C65" s="47">
        <v>39930.76</v>
      </c>
      <c r="D65" s="47">
        <v>39924.32</v>
      </c>
      <c r="E65" s="47">
        <v>39924.32</v>
      </c>
      <c r="F65" s="47">
        <v>39924.32</v>
      </c>
      <c r="G65" s="47">
        <v>39919.72</v>
      </c>
      <c r="H65" s="47">
        <v>39919.72</v>
      </c>
      <c r="I65" s="47">
        <v>39919.72</v>
      </c>
      <c r="J65" s="47">
        <v>39919.72</v>
      </c>
      <c r="K65" s="47">
        <v>39919.72</v>
      </c>
      <c r="L65" s="47"/>
      <c r="M65" s="47"/>
      <c r="N65" s="47"/>
      <c r="O65" s="47"/>
      <c r="P65" s="39">
        <f t="shared" si="1"/>
        <v>359302.32</v>
      </c>
      <c r="Q65" s="40"/>
      <c r="R65" s="45">
        <v>53.0</v>
      </c>
      <c r="S65" s="52" t="s">
        <v>74</v>
      </c>
      <c r="T65" s="48">
        <v>55938.45</v>
      </c>
      <c r="U65" s="47">
        <v>37174.43</v>
      </c>
      <c r="V65" s="38">
        <v>43350.0</v>
      </c>
      <c r="W65" s="49">
        <v>36958.75</v>
      </c>
      <c r="X65" s="49">
        <v>41653.89</v>
      </c>
      <c r="Y65" s="49">
        <v>40538.92</v>
      </c>
      <c r="Z65" s="49">
        <v>53954.09</v>
      </c>
      <c r="AA65" s="50">
        <v>37093.68</v>
      </c>
      <c r="AB65" s="50">
        <v>47736.33</v>
      </c>
      <c r="AC65" s="50"/>
      <c r="AD65" s="50"/>
      <c r="AE65" s="50"/>
      <c r="AF65" s="38">
        <f t="shared" si="2"/>
        <v>394398.54</v>
      </c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ht="12.0" customHeight="1">
      <c r="A66" s="45">
        <v>54.0</v>
      </c>
      <c r="B66" s="52" t="s">
        <v>75</v>
      </c>
      <c r="C66" s="47">
        <v>23356.04</v>
      </c>
      <c r="D66" s="47">
        <v>23356.04</v>
      </c>
      <c r="E66" s="47">
        <v>23356.04</v>
      </c>
      <c r="F66" s="47">
        <v>23356.04</v>
      </c>
      <c r="G66" s="47">
        <v>23356.04</v>
      </c>
      <c r="H66" s="47">
        <v>23343.16</v>
      </c>
      <c r="I66" s="47">
        <v>23343.16</v>
      </c>
      <c r="J66" s="47">
        <v>23322.92</v>
      </c>
      <c r="K66" s="47">
        <v>23310.04</v>
      </c>
      <c r="L66" s="47"/>
      <c r="M66" s="47"/>
      <c r="N66" s="47"/>
      <c r="O66" s="47"/>
      <c r="P66" s="39">
        <f t="shared" si="1"/>
        <v>210099.48</v>
      </c>
      <c r="Q66" s="40"/>
      <c r="R66" s="45">
        <v>54.0</v>
      </c>
      <c r="S66" s="52" t="s">
        <v>75</v>
      </c>
      <c r="T66" s="48">
        <v>21508.99</v>
      </c>
      <c r="U66" s="47">
        <v>20397.42</v>
      </c>
      <c r="V66" s="38">
        <v>22888.41</v>
      </c>
      <c r="W66" s="49">
        <v>21429.98</v>
      </c>
      <c r="X66" s="49">
        <v>23804.71</v>
      </c>
      <c r="Y66" s="49">
        <v>22253.92</v>
      </c>
      <c r="Z66" s="49">
        <v>24820.56</v>
      </c>
      <c r="AA66" s="50">
        <v>21952.5</v>
      </c>
      <c r="AB66" s="50">
        <v>23639.39</v>
      </c>
      <c r="AC66" s="50"/>
      <c r="AD66" s="50"/>
      <c r="AE66" s="50"/>
      <c r="AF66" s="38">
        <f t="shared" si="2"/>
        <v>202695.88</v>
      </c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ht="12.0" customHeight="1">
      <c r="A67" s="45">
        <v>55.0</v>
      </c>
      <c r="B67" s="52" t="s">
        <v>76</v>
      </c>
      <c r="C67" s="47">
        <v>15407.38</v>
      </c>
      <c r="D67" s="47">
        <v>15407.38</v>
      </c>
      <c r="E67" s="47">
        <v>15407.38</v>
      </c>
      <c r="F67" s="47">
        <v>15407.38</v>
      </c>
      <c r="G67" s="47">
        <v>15407.38</v>
      </c>
      <c r="H67" s="47">
        <v>15407.38</v>
      </c>
      <c r="I67" s="47">
        <v>15407.38</v>
      </c>
      <c r="J67" s="47">
        <v>15407.38</v>
      </c>
      <c r="K67" s="47">
        <v>15407.38</v>
      </c>
      <c r="L67" s="47"/>
      <c r="M67" s="47"/>
      <c r="N67" s="47"/>
      <c r="O67" s="47"/>
      <c r="P67" s="39">
        <f t="shared" si="1"/>
        <v>138666.42</v>
      </c>
      <c r="Q67" s="40"/>
      <c r="R67" s="45">
        <v>55.0</v>
      </c>
      <c r="S67" s="52" t="s">
        <v>76</v>
      </c>
      <c r="T67" s="48">
        <v>15162.36</v>
      </c>
      <c r="U67" s="47">
        <v>13580.65</v>
      </c>
      <c r="V67" s="38">
        <v>16237.22</v>
      </c>
      <c r="W67" s="49">
        <v>20971.63</v>
      </c>
      <c r="X67" s="49">
        <v>30428.36</v>
      </c>
      <c r="Y67" s="49">
        <v>15547.88</v>
      </c>
      <c r="Z67" s="49">
        <v>14836.85</v>
      </c>
      <c r="AA67" s="50">
        <v>14182.33</v>
      </c>
      <c r="AB67" s="50">
        <v>15577.38</v>
      </c>
      <c r="AC67" s="50"/>
      <c r="AD67" s="50"/>
      <c r="AE67" s="50"/>
      <c r="AF67" s="38">
        <f t="shared" si="2"/>
        <v>156524.66</v>
      </c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ht="12.0" customHeight="1">
      <c r="A68" s="45">
        <v>56.0</v>
      </c>
      <c r="B68" s="52" t="s">
        <v>77</v>
      </c>
      <c r="C68" s="47">
        <v>5140.04</v>
      </c>
      <c r="D68" s="47">
        <v>5140.04</v>
      </c>
      <c r="E68" s="47">
        <v>5140.04</v>
      </c>
      <c r="F68" s="47">
        <v>5124.4</v>
      </c>
      <c r="G68" s="47">
        <v>5124.4</v>
      </c>
      <c r="H68" s="47">
        <v>5124.4</v>
      </c>
      <c r="I68" s="47">
        <v>5124.4</v>
      </c>
      <c r="J68" s="47">
        <v>5124.4</v>
      </c>
      <c r="K68" s="47">
        <v>5124.4</v>
      </c>
      <c r="L68" s="47"/>
      <c r="M68" s="47"/>
      <c r="N68" s="47"/>
      <c r="O68" s="47"/>
      <c r="P68" s="39">
        <f t="shared" si="1"/>
        <v>46166.52</v>
      </c>
      <c r="Q68" s="40"/>
      <c r="R68" s="45">
        <v>56.0</v>
      </c>
      <c r="S68" s="52" t="s">
        <v>77</v>
      </c>
      <c r="T68" s="48">
        <v>4781.65</v>
      </c>
      <c r="U68" s="47">
        <v>4675.09</v>
      </c>
      <c r="V68" s="38">
        <v>4943.05</v>
      </c>
      <c r="W68" s="49">
        <v>4788.35</v>
      </c>
      <c r="X68" s="49">
        <v>5312.73</v>
      </c>
      <c r="Y68" s="49">
        <v>11378.12</v>
      </c>
      <c r="Z68" s="49">
        <v>4173.45</v>
      </c>
      <c r="AA68" s="50">
        <v>4633.01</v>
      </c>
      <c r="AB68" s="50">
        <v>3595.75</v>
      </c>
      <c r="AC68" s="50"/>
      <c r="AD68" s="50"/>
      <c r="AE68" s="50"/>
      <c r="AF68" s="38">
        <f t="shared" si="2"/>
        <v>48281.2</v>
      </c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ht="12.0" customHeight="1">
      <c r="A69" s="45">
        <v>57.0</v>
      </c>
      <c r="B69" s="52" t="s">
        <v>78</v>
      </c>
      <c r="C69" s="47">
        <v>10724.44</v>
      </c>
      <c r="D69" s="47">
        <v>10724.44</v>
      </c>
      <c r="E69" s="47">
        <v>10724.44</v>
      </c>
      <c r="F69" s="47">
        <v>10724.44</v>
      </c>
      <c r="G69" s="47">
        <v>10724.44</v>
      </c>
      <c r="H69" s="47">
        <v>10724.44</v>
      </c>
      <c r="I69" s="47">
        <v>10724.44</v>
      </c>
      <c r="J69" s="47">
        <v>10724.44</v>
      </c>
      <c r="K69" s="47">
        <v>10724.44</v>
      </c>
      <c r="L69" s="47"/>
      <c r="M69" s="47"/>
      <c r="N69" s="47"/>
      <c r="O69" s="47">
        <f>514.28+514.28+514.28+514.28+514.28+514.28+514.28+514.28+514.28</f>
        <v>4628.52</v>
      </c>
      <c r="P69" s="39">
        <f t="shared" si="1"/>
        <v>101148.48</v>
      </c>
      <c r="Q69" s="40"/>
      <c r="R69" s="45">
        <v>57.0</v>
      </c>
      <c r="S69" s="52" t="s">
        <v>78</v>
      </c>
      <c r="T69" s="48">
        <v>13680.4</v>
      </c>
      <c r="U69" s="47">
        <v>8737.47</v>
      </c>
      <c r="V69" s="38">
        <v>9655.86</v>
      </c>
      <c r="W69" s="49">
        <v>9187.9</v>
      </c>
      <c r="X69" s="49">
        <v>10232.28</v>
      </c>
      <c r="Y69" s="49">
        <v>9555.58</v>
      </c>
      <c r="Z69" s="49">
        <v>11191.62</v>
      </c>
      <c r="AA69" s="50">
        <v>9049.25</v>
      </c>
      <c r="AB69" s="50">
        <v>8400.6</v>
      </c>
      <c r="AC69" s="50"/>
      <c r="AD69" s="50"/>
      <c r="AE69" s="50"/>
      <c r="AF69" s="38">
        <f t="shared" si="2"/>
        <v>89690.96</v>
      </c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ht="12.0" customHeight="1">
      <c r="A70" s="36">
        <v>58.0</v>
      </c>
      <c r="B70" s="52" t="s">
        <v>79</v>
      </c>
      <c r="C70" s="47">
        <v>16133.12</v>
      </c>
      <c r="D70" s="47">
        <v>16133.12</v>
      </c>
      <c r="E70" s="47">
        <v>16133.12</v>
      </c>
      <c r="F70" s="47">
        <v>16133.12</v>
      </c>
      <c r="G70" s="47">
        <v>16133.12</v>
      </c>
      <c r="H70" s="47">
        <v>16133.12</v>
      </c>
      <c r="I70" s="47">
        <v>16133.12</v>
      </c>
      <c r="J70" s="47">
        <v>16133.12</v>
      </c>
      <c r="K70" s="47">
        <v>16133.12</v>
      </c>
      <c r="L70" s="47"/>
      <c r="M70" s="47"/>
      <c r="N70" s="47"/>
      <c r="O70" s="47">
        <f>2880.59+2873.47+2887.53+2885.91+2881.08+2881.29+2749.72+2749.72+2749.72</f>
        <v>25539.03</v>
      </c>
      <c r="P70" s="39">
        <f t="shared" si="1"/>
        <v>170737.11</v>
      </c>
      <c r="Q70" s="40"/>
      <c r="R70" s="36">
        <v>58.0</v>
      </c>
      <c r="S70" s="52" t="s">
        <v>79</v>
      </c>
      <c r="T70" s="48">
        <v>21601.37</v>
      </c>
      <c r="U70" s="47">
        <v>15953.57</v>
      </c>
      <c r="V70" s="38">
        <v>15409.52</v>
      </c>
      <c r="W70" s="49">
        <v>15047.83</v>
      </c>
      <c r="X70" s="49">
        <v>16971.89</v>
      </c>
      <c r="Y70" s="49">
        <v>15400.03</v>
      </c>
      <c r="Z70" s="49">
        <v>18710.92</v>
      </c>
      <c r="AA70" s="50">
        <v>15221.18</v>
      </c>
      <c r="AB70" s="50">
        <v>19431.47</v>
      </c>
      <c r="AC70" s="50"/>
      <c r="AD70" s="50"/>
      <c r="AE70" s="50"/>
      <c r="AF70" s="38">
        <f t="shared" si="2"/>
        <v>153747.78</v>
      </c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ht="12.0" customHeight="1">
      <c r="A71" s="45">
        <v>59.0</v>
      </c>
      <c r="B71" s="52" t="s">
        <v>80</v>
      </c>
      <c r="C71" s="47">
        <v>9061.48</v>
      </c>
      <c r="D71" s="47">
        <v>9061.48</v>
      </c>
      <c r="E71" s="47">
        <v>9061.48</v>
      </c>
      <c r="F71" s="47">
        <v>9061.48</v>
      </c>
      <c r="G71" s="47">
        <v>9061.48</v>
      </c>
      <c r="H71" s="47">
        <v>9061.48</v>
      </c>
      <c r="I71" s="47">
        <v>9061.48</v>
      </c>
      <c r="J71" s="47">
        <v>9061.48</v>
      </c>
      <c r="K71" s="47">
        <v>9061.48</v>
      </c>
      <c r="L71" s="47"/>
      <c r="M71" s="47"/>
      <c r="N71" s="47"/>
      <c r="O71" s="47"/>
      <c r="P71" s="39">
        <f t="shared" si="1"/>
        <v>81553.32</v>
      </c>
      <c r="Q71" s="40"/>
      <c r="R71" s="45">
        <v>59.0</v>
      </c>
      <c r="S71" s="52" t="s">
        <v>80</v>
      </c>
      <c r="T71" s="48">
        <v>7835.7</v>
      </c>
      <c r="U71" s="47">
        <v>6697.43</v>
      </c>
      <c r="V71" s="38">
        <v>7778.95</v>
      </c>
      <c r="W71" s="49">
        <v>7473.62</v>
      </c>
      <c r="X71" s="49">
        <v>8207.86</v>
      </c>
      <c r="Y71" s="49">
        <v>7721.08</v>
      </c>
      <c r="Z71" s="49">
        <v>8069.61</v>
      </c>
      <c r="AA71" s="50">
        <v>7388.64</v>
      </c>
      <c r="AB71" s="50">
        <v>6923.09</v>
      </c>
      <c r="AC71" s="50"/>
      <c r="AD71" s="50"/>
      <c r="AE71" s="50"/>
      <c r="AF71" s="38">
        <f t="shared" si="2"/>
        <v>68095.98</v>
      </c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ht="12.0" customHeight="1">
      <c r="A72" s="45">
        <v>60.0</v>
      </c>
      <c r="B72" s="52" t="s">
        <v>81</v>
      </c>
      <c r="C72" s="47">
        <v>5014.92</v>
      </c>
      <c r="D72" s="47">
        <v>5014.92</v>
      </c>
      <c r="E72" s="47">
        <v>5014.92</v>
      </c>
      <c r="F72" s="47">
        <v>5014.92</v>
      </c>
      <c r="G72" s="47">
        <v>5014.92</v>
      </c>
      <c r="H72" s="47">
        <v>5014.92</v>
      </c>
      <c r="I72" s="47">
        <v>5014.92</v>
      </c>
      <c r="J72" s="47">
        <v>5014.92</v>
      </c>
      <c r="K72" s="47">
        <v>5014.92</v>
      </c>
      <c r="L72" s="47"/>
      <c r="M72" s="47"/>
      <c r="N72" s="47"/>
      <c r="O72" s="47"/>
      <c r="P72" s="39">
        <f t="shared" si="1"/>
        <v>45134.28</v>
      </c>
      <c r="Q72" s="40"/>
      <c r="R72" s="45">
        <v>60.0</v>
      </c>
      <c r="S72" s="52" t="s">
        <v>81</v>
      </c>
      <c r="T72" s="48">
        <v>-3785.56</v>
      </c>
      <c r="U72" s="47">
        <v>-6529.98</v>
      </c>
      <c r="V72" s="38">
        <v>4442.2</v>
      </c>
      <c r="W72" s="49">
        <v>4447.5</v>
      </c>
      <c r="X72" s="49">
        <v>4799.63</v>
      </c>
      <c r="Y72" s="49">
        <v>4488.6</v>
      </c>
      <c r="Z72" s="49">
        <v>8424.67</v>
      </c>
      <c r="AA72" s="50">
        <v>4267.17</v>
      </c>
      <c r="AB72" s="50">
        <v>3931.05</v>
      </c>
      <c r="AC72" s="50"/>
      <c r="AD72" s="50"/>
      <c r="AE72" s="50"/>
      <c r="AF72" s="38">
        <f t="shared" si="2"/>
        <v>24485.28</v>
      </c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ht="12.0" customHeight="1">
      <c r="A73" s="45">
        <v>61.0</v>
      </c>
      <c r="B73" s="46" t="s">
        <v>82</v>
      </c>
      <c r="C73" s="47">
        <v>24681.83</v>
      </c>
      <c r="D73" s="47">
        <v>24681.83</v>
      </c>
      <c r="E73" s="47">
        <v>24681.83</v>
      </c>
      <c r="F73" s="47">
        <v>24681.83</v>
      </c>
      <c r="G73" s="47">
        <v>24681.83</v>
      </c>
      <c r="H73" s="47">
        <v>24681.83</v>
      </c>
      <c r="I73" s="47">
        <v>24681.83</v>
      </c>
      <c r="J73" s="47">
        <v>24681.83</v>
      </c>
      <c r="K73" s="47">
        <v>24681.83</v>
      </c>
      <c r="L73" s="47"/>
      <c r="M73" s="47"/>
      <c r="N73" s="47"/>
      <c r="O73" s="47">
        <f>4861.4+4861.4+4861.4+4861.4+4861.4+4861.4+4861.4+4861.4+4861.4</f>
        <v>43752.6</v>
      </c>
      <c r="P73" s="39">
        <f t="shared" si="1"/>
        <v>265889.07</v>
      </c>
      <c r="Q73" s="40"/>
      <c r="R73" s="45">
        <v>61.0</v>
      </c>
      <c r="S73" s="46" t="s">
        <v>82</v>
      </c>
      <c r="T73" s="48">
        <v>46942.61</v>
      </c>
      <c r="U73" s="47">
        <v>18917.83</v>
      </c>
      <c r="V73" s="47">
        <v>21645.08</v>
      </c>
      <c r="W73" s="49">
        <v>19632.37</v>
      </c>
      <c r="X73" s="49">
        <v>21846.65</v>
      </c>
      <c r="Y73" s="49">
        <v>31007.9</v>
      </c>
      <c r="Z73" s="49">
        <v>25597.99</v>
      </c>
      <c r="AA73" s="50">
        <v>20377.46</v>
      </c>
      <c r="AB73" s="50">
        <v>28597.48</v>
      </c>
      <c r="AC73" s="50"/>
      <c r="AD73" s="50"/>
      <c r="AE73" s="50"/>
      <c r="AF73" s="38">
        <f t="shared" si="2"/>
        <v>234565.37</v>
      </c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ht="12.0" customHeight="1">
      <c r="A74" s="45">
        <v>62.0</v>
      </c>
      <c r="B74" s="52" t="s">
        <v>83</v>
      </c>
      <c r="C74" s="47">
        <v>24769.16</v>
      </c>
      <c r="D74" s="47">
        <v>24769.16</v>
      </c>
      <c r="E74" s="47">
        <v>24769.16</v>
      </c>
      <c r="F74" s="47">
        <v>24769.16</v>
      </c>
      <c r="G74" s="47">
        <v>24769.16</v>
      </c>
      <c r="H74" s="47">
        <v>24769.16</v>
      </c>
      <c r="I74" s="47">
        <v>24769.16</v>
      </c>
      <c r="J74" s="47">
        <v>24769.16</v>
      </c>
      <c r="K74" s="47">
        <v>24769.16</v>
      </c>
      <c r="L74" s="47"/>
      <c r="M74" s="47"/>
      <c r="N74" s="47"/>
      <c r="O74" s="47">
        <f>883.5+894.38+897.66+1053.01+890.84+898.06+970.23+966.96+986.58</f>
        <v>8441.22</v>
      </c>
      <c r="P74" s="39">
        <f t="shared" si="1"/>
        <v>231363.66</v>
      </c>
      <c r="Q74" s="40"/>
      <c r="R74" s="45">
        <v>62.0</v>
      </c>
      <c r="S74" s="52" t="s">
        <v>83</v>
      </c>
      <c r="T74" s="48">
        <v>25597.11</v>
      </c>
      <c r="U74" s="47">
        <v>26468.36</v>
      </c>
      <c r="V74" s="38">
        <v>25720.74</v>
      </c>
      <c r="W74" s="49">
        <v>25967.29</v>
      </c>
      <c r="X74" s="49">
        <v>26760.15</v>
      </c>
      <c r="Y74" s="49">
        <v>37880.78</v>
      </c>
      <c r="Z74" s="49">
        <v>24922.94</v>
      </c>
      <c r="AA74" s="50">
        <v>22975.67</v>
      </c>
      <c r="AB74" s="50">
        <v>25080.42</v>
      </c>
      <c r="AC74" s="50"/>
      <c r="AD74" s="50"/>
      <c r="AE74" s="50"/>
      <c r="AF74" s="38">
        <f t="shared" si="2"/>
        <v>241373.46</v>
      </c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ht="12.0" customHeight="1">
      <c r="A75" s="45">
        <v>63.0</v>
      </c>
      <c r="B75" s="52" t="s">
        <v>84</v>
      </c>
      <c r="C75" s="47">
        <v>29041.64</v>
      </c>
      <c r="D75" s="47">
        <v>29018.64</v>
      </c>
      <c r="E75" s="47">
        <v>29018.64</v>
      </c>
      <c r="F75" s="47">
        <v>29018.64</v>
      </c>
      <c r="G75" s="47">
        <v>29018.64</v>
      </c>
      <c r="H75" s="47">
        <v>29018.64</v>
      </c>
      <c r="I75" s="47">
        <v>29018.64</v>
      </c>
      <c r="J75" s="47">
        <v>29018.64</v>
      </c>
      <c r="K75" s="47">
        <v>29018.64</v>
      </c>
      <c r="L75" s="47"/>
      <c r="M75" s="47"/>
      <c r="N75" s="47"/>
      <c r="O75" s="47"/>
      <c r="P75" s="39">
        <f t="shared" si="1"/>
        <v>261190.76</v>
      </c>
      <c r="Q75" s="40"/>
      <c r="R75" s="45">
        <v>63.0</v>
      </c>
      <c r="S75" s="52" t="s">
        <v>84</v>
      </c>
      <c r="T75" s="48">
        <v>25455.58</v>
      </c>
      <c r="U75" s="47">
        <v>24526.72</v>
      </c>
      <c r="V75" s="38">
        <v>28025.85</v>
      </c>
      <c r="W75" s="49">
        <v>30545.97</v>
      </c>
      <c r="X75" s="49">
        <v>28955.77</v>
      </c>
      <c r="Y75" s="49">
        <v>26773.57</v>
      </c>
      <c r="Z75" s="49">
        <v>27872.73</v>
      </c>
      <c r="AA75" s="50">
        <v>26510.01</v>
      </c>
      <c r="AB75" s="50">
        <v>25541.45</v>
      </c>
      <c r="AC75" s="50"/>
      <c r="AD75" s="50"/>
      <c r="AE75" s="50"/>
      <c r="AF75" s="38">
        <f t="shared" si="2"/>
        <v>244207.65</v>
      </c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ht="12.0" customHeight="1">
      <c r="A76" s="45">
        <v>64.0</v>
      </c>
      <c r="B76" s="52" t="s">
        <v>85</v>
      </c>
      <c r="C76" s="47">
        <v>23619.16</v>
      </c>
      <c r="D76" s="47">
        <v>23619.16</v>
      </c>
      <c r="E76" s="47">
        <v>23619.16</v>
      </c>
      <c r="F76" s="47">
        <v>23619.16</v>
      </c>
      <c r="G76" s="47">
        <v>23620.08</v>
      </c>
      <c r="H76" s="47">
        <v>23620.08</v>
      </c>
      <c r="I76" s="47">
        <v>23620.08</v>
      </c>
      <c r="J76" s="47">
        <v>23620.08</v>
      </c>
      <c r="K76" s="47">
        <v>23620.08</v>
      </c>
      <c r="L76" s="47"/>
      <c r="M76" s="47"/>
      <c r="N76" s="47"/>
      <c r="O76" s="47">
        <f>489.54+487.23+489.49+491.27+489.71+439.8+443.94+447.21+447.21</f>
        <v>4225.4</v>
      </c>
      <c r="P76" s="39">
        <f t="shared" si="1"/>
        <v>216802.44</v>
      </c>
      <c r="Q76" s="40"/>
      <c r="R76" s="45">
        <v>64.0</v>
      </c>
      <c r="S76" s="52" t="s">
        <v>85</v>
      </c>
      <c r="T76" s="48">
        <v>21503.21</v>
      </c>
      <c r="U76" s="47">
        <v>19979.02</v>
      </c>
      <c r="V76" s="38">
        <v>22459.5</v>
      </c>
      <c r="W76" s="49">
        <v>26039.29</v>
      </c>
      <c r="X76" s="49">
        <v>25088.25</v>
      </c>
      <c r="Y76" s="49">
        <v>23990.45</v>
      </c>
      <c r="Z76" s="49">
        <v>22438.95</v>
      </c>
      <c r="AA76" s="50">
        <v>21148.21</v>
      </c>
      <c r="AB76" s="50">
        <v>21875.28</v>
      </c>
      <c r="AC76" s="50"/>
      <c r="AD76" s="50"/>
      <c r="AE76" s="50"/>
      <c r="AF76" s="38">
        <f t="shared" si="2"/>
        <v>204522.16</v>
      </c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ht="12.0" customHeight="1">
      <c r="A77" s="45">
        <v>65.0</v>
      </c>
      <c r="B77" s="52" t="s">
        <v>86</v>
      </c>
      <c r="C77" s="47">
        <v>28882.41</v>
      </c>
      <c r="D77" s="47">
        <v>28893.79</v>
      </c>
      <c r="E77" s="47">
        <v>28893.79</v>
      </c>
      <c r="F77" s="47">
        <v>28893.79</v>
      </c>
      <c r="G77" s="47">
        <v>28904.14</v>
      </c>
      <c r="H77" s="47">
        <v>28904.14</v>
      </c>
      <c r="I77" s="47">
        <v>28904.14</v>
      </c>
      <c r="J77" s="47">
        <v>28904.14</v>
      </c>
      <c r="K77" s="47">
        <v>28904.14</v>
      </c>
      <c r="L77" s="47"/>
      <c r="M77" s="47"/>
      <c r="N77" s="47"/>
      <c r="O77" s="47">
        <f>542.12+540.02+534.96+550.96+535.13+556.6+500.36+503.63+506.9</f>
        <v>4770.68</v>
      </c>
      <c r="P77" s="39">
        <f t="shared" si="1"/>
        <v>264855.16</v>
      </c>
      <c r="Q77" s="40"/>
      <c r="R77" s="45">
        <v>65.0</v>
      </c>
      <c r="S77" s="52" t="s">
        <v>86</v>
      </c>
      <c r="T77" s="48">
        <v>26008.29</v>
      </c>
      <c r="U77" s="53">
        <v>22768.06</v>
      </c>
      <c r="V77" s="54">
        <v>26389.95</v>
      </c>
      <c r="W77" s="49">
        <v>24766.7</v>
      </c>
      <c r="X77" s="49">
        <v>41238.21</v>
      </c>
      <c r="Y77" s="49">
        <v>27812.02</v>
      </c>
      <c r="Z77" s="49">
        <v>25565.86</v>
      </c>
      <c r="AA77" s="50">
        <v>24315.1</v>
      </c>
      <c r="AB77" s="50">
        <v>24356.3</v>
      </c>
      <c r="AC77" s="50"/>
      <c r="AD77" s="50"/>
      <c r="AE77" s="50"/>
      <c r="AF77" s="38">
        <f t="shared" si="2"/>
        <v>243220.49</v>
      </c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ht="13.5" customHeight="1">
      <c r="A78" s="10" t="s">
        <v>3</v>
      </c>
      <c r="B78" s="15" t="s">
        <v>4</v>
      </c>
      <c r="C78" s="55" t="s">
        <v>5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8"/>
      <c r="O78" s="13" t="s">
        <v>6</v>
      </c>
      <c r="P78" s="13" t="s">
        <v>7</v>
      </c>
      <c r="Q78" s="14"/>
      <c r="R78" s="10" t="s">
        <v>3</v>
      </c>
      <c r="S78" s="15" t="s">
        <v>4</v>
      </c>
      <c r="T78" s="12" t="s">
        <v>8</v>
      </c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16" t="s">
        <v>9</v>
      </c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ht="12.0" customHeight="1">
      <c r="A79" s="17"/>
      <c r="B79" s="17"/>
      <c r="C79" s="56" t="s">
        <v>10</v>
      </c>
      <c r="D79" s="57" t="s">
        <v>11</v>
      </c>
      <c r="E79" s="21" t="s">
        <v>12</v>
      </c>
      <c r="F79" s="21" t="s">
        <v>13</v>
      </c>
      <c r="G79" s="21" t="s">
        <v>14</v>
      </c>
      <c r="H79" s="57" t="s">
        <v>15</v>
      </c>
      <c r="I79" s="21" t="s">
        <v>16</v>
      </c>
      <c r="J79" s="57" t="s">
        <v>17</v>
      </c>
      <c r="K79" s="21" t="s">
        <v>18</v>
      </c>
      <c r="L79" s="58" t="s">
        <v>19</v>
      </c>
      <c r="M79" s="22" t="s">
        <v>20</v>
      </c>
      <c r="N79" s="21" t="s">
        <v>21</v>
      </c>
      <c r="O79" s="17"/>
      <c r="P79" s="17"/>
      <c r="Q79" s="14"/>
      <c r="R79" s="17"/>
      <c r="S79" s="17"/>
      <c r="T79" s="19" t="s">
        <v>10</v>
      </c>
      <c r="U79" s="20" t="s">
        <v>11</v>
      </c>
      <c r="V79" s="19" t="s">
        <v>12</v>
      </c>
      <c r="W79" s="19" t="s">
        <v>13</v>
      </c>
      <c r="X79" s="19" t="s">
        <v>14</v>
      </c>
      <c r="Y79" s="20" t="s">
        <v>15</v>
      </c>
      <c r="Z79" s="19" t="s">
        <v>16</v>
      </c>
      <c r="AA79" s="59" t="s">
        <v>17</v>
      </c>
      <c r="AB79" s="59" t="s">
        <v>18</v>
      </c>
      <c r="AC79" s="22" t="s">
        <v>19</v>
      </c>
      <c r="AD79" s="22" t="s">
        <v>20</v>
      </c>
      <c r="AE79" s="59" t="s">
        <v>21</v>
      </c>
      <c r="AF79" s="17"/>
      <c r="AG79" s="2"/>
      <c r="AH79" s="2"/>
      <c r="AI79" s="2"/>
      <c r="AJ79" s="23"/>
      <c r="AK79" s="24"/>
      <c r="AL79" s="24"/>
      <c r="AM79" s="24"/>
      <c r="AN79" s="2"/>
      <c r="AO79" s="24"/>
      <c r="AP79" s="25"/>
    </row>
    <row r="80" ht="11.25" customHeight="1">
      <c r="A80" s="17"/>
      <c r="B80" s="17"/>
      <c r="C80" s="60"/>
      <c r="E80" s="17"/>
      <c r="F80" s="17"/>
      <c r="G80" s="17"/>
      <c r="I80" s="17"/>
      <c r="K80" s="17"/>
      <c r="L80" s="18"/>
      <c r="M80" s="17"/>
      <c r="N80" s="17"/>
      <c r="O80" s="17"/>
      <c r="P80" s="17"/>
      <c r="Q80" s="14"/>
      <c r="R80" s="17"/>
      <c r="S80" s="17"/>
      <c r="T80" s="17"/>
      <c r="V80" s="17"/>
      <c r="W80" s="17"/>
      <c r="X80" s="17"/>
      <c r="Z80" s="17"/>
      <c r="AA80" s="18"/>
      <c r="AB80" s="18"/>
      <c r="AC80" s="17"/>
      <c r="AD80" s="17"/>
      <c r="AE80" s="18"/>
      <c r="AF80" s="17"/>
      <c r="AG80" s="2"/>
      <c r="AH80" s="2"/>
      <c r="AI80" s="2"/>
      <c r="AJ80" s="23"/>
      <c r="AK80" s="26"/>
      <c r="AL80" s="26"/>
      <c r="AM80" s="26"/>
      <c r="AN80" s="2"/>
      <c r="AO80" s="26"/>
      <c r="AP80" s="25"/>
    </row>
    <row r="81" ht="10.5" customHeight="1">
      <c r="A81" s="17"/>
      <c r="B81" s="17"/>
      <c r="C81" s="60"/>
      <c r="E81" s="17"/>
      <c r="F81" s="17"/>
      <c r="G81" s="17"/>
      <c r="I81" s="17"/>
      <c r="K81" s="17"/>
      <c r="L81" s="18"/>
      <c r="M81" s="17"/>
      <c r="N81" s="17"/>
      <c r="O81" s="17"/>
      <c r="P81" s="17"/>
      <c r="Q81" s="14"/>
      <c r="R81" s="17"/>
      <c r="S81" s="17"/>
      <c r="T81" s="17"/>
      <c r="V81" s="17"/>
      <c r="W81" s="17"/>
      <c r="X81" s="17"/>
      <c r="Z81" s="17"/>
      <c r="AA81" s="18"/>
      <c r="AB81" s="18"/>
      <c r="AC81" s="17"/>
      <c r="AD81" s="17"/>
      <c r="AE81" s="18"/>
      <c r="AF81" s="17"/>
      <c r="AG81" s="2"/>
      <c r="AH81" s="2"/>
      <c r="AI81" s="2"/>
      <c r="AJ81" s="23"/>
      <c r="AK81" s="24"/>
      <c r="AL81" s="24"/>
      <c r="AM81" s="24"/>
      <c r="AN81" s="2"/>
      <c r="AO81" s="24"/>
      <c r="AP81" s="25"/>
    </row>
    <row r="82" ht="11.25" customHeight="1">
      <c r="A82" s="17"/>
      <c r="B82" s="17"/>
      <c r="C82" s="60"/>
      <c r="E82" s="17"/>
      <c r="F82" s="17"/>
      <c r="G82" s="17"/>
      <c r="I82" s="17"/>
      <c r="K82" s="17"/>
      <c r="L82" s="18"/>
      <c r="M82" s="17"/>
      <c r="N82" s="17"/>
      <c r="O82" s="17"/>
      <c r="P82" s="17"/>
      <c r="Q82" s="14"/>
      <c r="R82" s="17"/>
      <c r="S82" s="17"/>
      <c r="T82" s="17"/>
      <c r="V82" s="17"/>
      <c r="W82" s="17"/>
      <c r="X82" s="17"/>
      <c r="Z82" s="17"/>
      <c r="AA82" s="18"/>
      <c r="AB82" s="18"/>
      <c r="AC82" s="17"/>
      <c r="AD82" s="17"/>
      <c r="AE82" s="18"/>
      <c r="AF82" s="17"/>
      <c r="AG82" s="2"/>
      <c r="AH82" s="2"/>
      <c r="AI82" s="2"/>
      <c r="AJ82" s="23"/>
      <c r="AK82" s="23"/>
      <c r="AL82" s="23"/>
      <c r="AM82" s="23"/>
      <c r="AN82" s="2"/>
      <c r="AO82" s="23"/>
      <c r="AP82" s="25"/>
    </row>
    <row r="83" ht="12.0" customHeight="1">
      <c r="A83" s="17"/>
      <c r="B83" s="17"/>
      <c r="C83" s="60"/>
      <c r="E83" s="17"/>
      <c r="F83" s="17"/>
      <c r="G83" s="17"/>
      <c r="I83" s="17"/>
      <c r="K83" s="17"/>
      <c r="L83" s="18"/>
      <c r="M83" s="17"/>
      <c r="N83" s="17"/>
      <c r="O83" s="17"/>
      <c r="P83" s="17"/>
      <c r="Q83" s="14"/>
      <c r="R83" s="17"/>
      <c r="S83" s="17"/>
      <c r="T83" s="17"/>
      <c r="V83" s="17"/>
      <c r="W83" s="17"/>
      <c r="X83" s="17"/>
      <c r="Z83" s="17"/>
      <c r="AA83" s="18"/>
      <c r="AB83" s="18"/>
      <c r="AC83" s="17"/>
      <c r="AD83" s="17"/>
      <c r="AE83" s="18"/>
      <c r="AF83" s="17"/>
      <c r="AG83" s="2"/>
      <c r="AH83" s="2"/>
      <c r="AI83" s="2"/>
      <c r="AJ83" s="23"/>
      <c r="AK83" s="23"/>
      <c r="AL83" s="23"/>
      <c r="AM83" s="23"/>
      <c r="AN83" s="2"/>
      <c r="AO83" s="23"/>
      <c r="AP83" s="25"/>
    </row>
    <row r="84" ht="11.25" customHeight="1">
      <c r="A84" s="27"/>
      <c r="B84" s="27"/>
      <c r="C84" s="61"/>
      <c r="E84" s="27"/>
      <c r="F84" s="27"/>
      <c r="G84" s="27"/>
      <c r="I84" s="27"/>
      <c r="K84" s="27"/>
      <c r="L84" s="28"/>
      <c r="M84" s="27"/>
      <c r="N84" s="27"/>
      <c r="O84" s="27"/>
      <c r="P84" s="27"/>
      <c r="Q84" s="14"/>
      <c r="R84" s="27"/>
      <c r="S84" s="27"/>
      <c r="T84" s="27"/>
      <c r="V84" s="27"/>
      <c r="W84" s="27"/>
      <c r="X84" s="27"/>
      <c r="Z84" s="27"/>
      <c r="AA84" s="28"/>
      <c r="AB84" s="28"/>
      <c r="AC84" s="27"/>
      <c r="AD84" s="27"/>
      <c r="AE84" s="28"/>
      <c r="AF84" s="27"/>
      <c r="AG84" s="2"/>
      <c r="AH84" s="2"/>
      <c r="AI84" s="2"/>
      <c r="AJ84" s="23"/>
      <c r="AK84" s="23"/>
      <c r="AL84" s="23"/>
      <c r="AM84" s="23"/>
      <c r="AN84" s="2"/>
      <c r="AO84" s="23"/>
      <c r="AP84" s="25"/>
    </row>
    <row r="85" ht="12.0" customHeight="1">
      <c r="A85" s="29">
        <v>1.0</v>
      </c>
      <c r="B85" s="29">
        <v>2.0</v>
      </c>
      <c r="C85" s="34">
        <v>3.0</v>
      </c>
      <c r="D85" s="33">
        <v>4.0</v>
      </c>
      <c r="E85" s="29">
        <v>5.0</v>
      </c>
      <c r="F85" s="33">
        <v>6.0</v>
      </c>
      <c r="G85" s="29">
        <v>7.0</v>
      </c>
      <c r="H85" s="33">
        <v>8.0</v>
      </c>
      <c r="I85" s="29">
        <v>9.0</v>
      </c>
      <c r="J85" s="29">
        <v>10.0</v>
      </c>
      <c r="K85" s="29">
        <v>11.0</v>
      </c>
      <c r="L85" s="33">
        <v>12.0</v>
      </c>
      <c r="M85" s="29">
        <v>12.0</v>
      </c>
      <c r="N85" s="33">
        <v>14.0</v>
      </c>
      <c r="O85" s="29">
        <v>15.0</v>
      </c>
      <c r="P85" s="29">
        <v>16.0</v>
      </c>
      <c r="Q85" s="35"/>
      <c r="R85" s="29">
        <v>1.0</v>
      </c>
      <c r="S85" s="30">
        <v>2.0</v>
      </c>
      <c r="T85" s="29">
        <v>3.0</v>
      </c>
      <c r="U85" s="29">
        <v>4.0</v>
      </c>
      <c r="V85" s="33">
        <v>5.0</v>
      </c>
      <c r="W85" s="29">
        <v>6.0</v>
      </c>
      <c r="X85" s="33">
        <v>7.0</v>
      </c>
      <c r="Y85" s="29">
        <v>8.0</v>
      </c>
      <c r="Z85" s="34">
        <v>9.0</v>
      </c>
      <c r="AA85" s="33">
        <v>10.0</v>
      </c>
      <c r="AB85" s="29">
        <v>11.0</v>
      </c>
      <c r="AC85" s="33">
        <v>12.0</v>
      </c>
      <c r="AD85" s="29">
        <v>13.0</v>
      </c>
      <c r="AE85" s="30">
        <v>14.0</v>
      </c>
      <c r="AF85" s="29">
        <v>15.0</v>
      </c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ht="12.0" customHeight="1">
      <c r="A86" s="45">
        <v>66.0</v>
      </c>
      <c r="B86" s="52" t="s">
        <v>87</v>
      </c>
      <c r="C86" s="42">
        <v>27009.49</v>
      </c>
      <c r="D86" s="42">
        <v>27009.49</v>
      </c>
      <c r="E86" s="42">
        <v>27002.25</v>
      </c>
      <c r="F86" s="42">
        <v>27002.25</v>
      </c>
      <c r="G86" s="42">
        <v>27002.25</v>
      </c>
      <c r="H86" s="42">
        <v>27002.25</v>
      </c>
      <c r="I86" s="42">
        <v>27002.25</v>
      </c>
      <c r="J86" s="42">
        <v>27002.25</v>
      </c>
      <c r="K86" s="42">
        <v>27002.25</v>
      </c>
      <c r="L86" s="42"/>
      <c r="M86" s="42"/>
      <c r="N86" s="42"/>
      <c r="O86" s="47"/>
      <c r="P86" s="39">
        <f t="shared" ref="P86:P158" si="3">SUM(C86:O86)</f>
        <v>243034.73</v>
      </c>
      <c r="Q86" s="40"/>
      <c r="R86" s="45">
        <v>66.0</v>
      </c>
      <c r="S86" s="52" t="s">
        <v>87</v>
      </c>
      <c r="T86" s="48">
        <v>26127.55</v>
      </c>
      <c r="U86" s="42">
        <v>19926.25</v>
      </c>
      <c r="V86" s="41">
        <v>21804.78</v>
      </c>
      <c r="W86" s="49">
        <v>20949.03</v>
      </c>
      <c r="X86" s="49">
        <v>23389.11</v>
      </c>
      <c r="Y86" s="49">
        <v>37524.67</v>
      </c>
      <c r="Z86" s="49">
        <v>22578.2</v>
      </c>
      <c r="AA86" s="50">
        <v>21297.72</v>
      </c>
      <c r="AB86" s="50">
        <v>19636.55</v>
      </c>
      <c r="AC86" s="50"/>
      <c r="AD86" s="50"/>
      <c r="AE86" s="50"/>
      <c r="AF86" s="38">
        <f t="shared" ref="AF86:AF158" si="4">SUM(T86:AE86)</f>
        <v>213233.86</v>
      </c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ht="12.0" customHeight="1">
      <c r="A87" s="45">
        <v>67.0</v>
      </c>
      <c r="B87" s="52" t="s">
        <v>88</v>
      </c>
      <c r="C87" s="47">
        <v>30816.19</v>
      </c>
      <c r="D87" s="47">
        <v>30816.19</v>
      </c>
      <c r="E87" s="47">
        <v>30799.63</v>
      </c>
      <c r="F87" s="47">
        <v>30799.63</v>
      </c>
      <c r="G87" s="47">
        <v>30799.63</v>
      </c>
      <c r="H87" s="47">
        <v>30799.63</v>
      </c>
      <c r="I87" s="47">
        <v>30799.63</v>
      </c>
      <c r="J87" s="47">
        <v>30799.63</v>
      </c>
      <c r="K87" s="47">
        <v>30794.46</v>
      </c>
      <c r="L87" s="47"/>
      <c r="M87" s="47"/>
      <c r="N87" s="47"/>
      <c r="O87" s="47"/>
      <c r="P87" s="39">
        <f t="shared" si="3"/>
        <v>277224.62</v>
      </c>
      <c r="Q87" s="40"/>
      <c r="R87" s="45">
        <v>67.0</v>
      </c>
      <c r="S87" s="52" t="s">
        <v>88</v>
      </c>
      <c r="T87" s="48">
        <v>25489.69</v>
      </c>
      <c r="U87" s="47">
        <v>24417.4</v>
      </c>
      <c r="V87" s="41">
        <v>28606.47</v>
      </c>
      <c r="W87" s="49">
        <v>31609.45</v>
      </c>
      <c r="X87" s="49">
        <v>27843.51</v>
      </c>
      <c r="Y87" s="49">
        <v>38643.65</v>
      </c>
      <c r="Z87" s="49">
        <v>27035.99</v>
      </c>
      <c r="AA87" s="50">
        <v>25545.79</v>
      </c>
      <c r="AB87" s="50">
        <v>28399.72</v>
      </c>
      <c r="AC87" s="50"/>
      <c r="AD87" s="50"/>
      <c r="AE87" s="50"/>
      <c r="AF87" s="38">
        <f t="shared" si="4"/>
        <v>257591.67</v>
      </c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ht="12.0" customHeight="1">
      <c r="A88" s="45">
        <v>68.0</v>
      </c>
      <c r="B88" s="52" t="s">
        <v>89</v>
      </c>
      <c r="C88" s="47">
        <v>26928.16</v>
      </c>
      <c r="D88" s="47">
        <v>26928.16</v>
      </c>
      <c r="E88" s="47">
        <v>26928.16</v>
      </c>
      <c r="F88" s="47">
        <v>26928.16</v>
      </c>
      <c r="G88" s="47">
        <v>26928.16</v>
      </c>
      <c r="H88" s="47">
        <v>26928.16</v>
      </c>
      <c r="I88" s="47">
        <v>26928.16</v>
      </c>
      <c r="J88" s="47">
        <v>26928.16</v>
      </c>
      <c r="K88" s="47">
        <v>26928.16</v>
      </c>
      <c r="L88" s="47"/>
      <c r="M88" s="47"/>
      <c r="N88" s="47"/>
      <c r="O88" s="47">
        <f>22340.62+21703.94+22347.05+22345.59+22337.55+21532.06+22153.85+21251.5+22310.98</f>
        <v>198323.14</v>
      </c>
      <c r="P88" s="39">
        <f t="shared" si="3"/>
        <v>440676.58</v>
      </c>
      <c r="Q88" s="40"/>
      <c r="R88" s="45">
        <v>68.0</v>
      </c>
      <c r="S88" s="52" t="s">
        <v>89</v>
      </c>
      <c r="T88" s="48">
        <v>21079.12</v>
      </c>
      <c r="U88" s="47">
        <v>18395.98</v>
      </c>
      <c r="V88" s="41">
        <v>20575.5</v>
      </c>
      <c r="W88" s="49">
        <v>19498.03</v>
      </c>
      <c r="X88" s="49">
        <v>25256.72</v>
      </c>
      <c r="Y88" s="49">
        <v>20107.91</v>
      </c>
      <c r="Z88" s="49">
        <v>22323.97</v>
      </c>
      <c r="AA88" s="50">
        <v>19839.99</v>
      </c>
      <c r="AB88" s="50">
        <v>25310.56</v>
      </c>
      <c r="AC88" s="50"/>
      <c r="AD88" s="50"/>
      <c r="AE88" s="50"/>
      <c r="AF88" s="38">
        <f t="shared" si="4"/>
        <v>192387.78</v>
      </c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ht="12.0" customHeight="1">
      <c r="A89" s="45">
        <v>69.0</v>
      </c>
      <c r="B89" s="52" t="s">
        <v>90</v>
      </c>
      <c r="C89" s="47">
        <v>22148.08</v>
      </c>
      <c r="D89" s="47">
        <v>22148.08</v>
      </c>
      <c r="E89" s="47">
        <v>22148.08</v>
      </c>
      <c r="F89" s="47">
        <v>22148.08</v>
      </c>
      <c r="G89" s="47">
        <v>22148.08</v>
      </c>
      <c r="H89" s="47">
        <v>22148.08</v>
      </c>
      <c r="I89" s="47">
        <v>22148.08</v>
      </c>
      <c r="J89" s="47">
        <v>22140.72</v>
      </c>
      <c r="K89" s="47">
        <v>22140.72</v>
      </c>
      <c r="L89" s="47"/>
      <c r="M89" s="47"/>
      <c r="N89" s="47"/>
      <c r="O89" s="47"/>
      <c r="P89" s="39">
        <f t="shared" si="3"/>
        <v>199318</v>
      </c>
      <c r="Q89" s="40"/>
      <c r="R89" s="45">
        <v>69.0</v>
      </c>
      <c r="S89" s="52" t="s">
        <v>90</v>
      </c>
      <c r="T89" s="48">
        <v>22290.34</v>
      </c>
      <c r="U89" s="47">
        <v>20754.82</v>
      </c>
      <c r="V89" s="41">
        <v>22854.56</v>
      </c>
      <c r="W89" s="49">
        <v>21724.68</v>
      </c>
      <c r="X89" s="49">
        <v>24295.72</v>
      </c>
      <c r="Y89" s="49">
        <v>22768.06</v>
      </c>
      <c r="Z89" s="49">
        <v>23148.47</v>
      </c>
      <c r="AA89" s="50">
        <v>22173.25</v>
      </c>
      <c r="AB89" s="50">
        <v>24165.61</v>
      </c>
      <c r="AC89" s="50"/>
      <c r="AD89" s="50"/>
      <c r="AE89" s="50"/>
      <c r="AF89" s="38">
        <f t="shared" si="4"/>
        <v>204175.51</v>
      </c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ht="12.0" customHeight="1">
      <c r="A90" s="45">
        <v>70.0</v>
      </c>
      <c r="B90" s="52" t="s">
        <v>91</v>
      </c>
      <c r="C90" s="47">
        <v>30423.96</v>
      </c>
      <c r="D90" s="47">
        <v>30423.96</v>
      </c>
      <c r="E90" s="47">
        <v>30423.96</v>
      </c>
      <c r="F90" s="47">
        <v>30423.96</v>
      </c>
      <c r="G90" s="47">
        <v>30423.96</v>
      </c>
      <c r="H90" s="47">
        <v>30423.96</v>
      </c>
      <c r="I90" s="47">
        <v>30423.96</v>
      </c>
      <c r="J90" s="47">
        <v>30423.96</v>
      </c>
      <c r="K90" s="47">
        <v>30423.96</v>
      </c>
      <c r="L90" s="47"/>
      <c r="M90" s="47"/>
      <c r="N90" s="47"/>
      <c r="O90" s="47"/>
      <c r="P90" s="39">
        <f t="shared" si="3"/>
        <v>273815.64</v>
      </c>
      <c r="Q90" s="40"/>
      <c r="R90" s="45">
        <v>70.0</v>
      </c>
      <c r="S90" s="52" t="s">
        <v>91</v>
      </c>
      <c r="T90" s="48">
        <v>36825.25</v>
      </c>
      <c r="U90" s="47">
        <v>26243.42</v>
      </c>
      <c r="V90" s="41">
        <v>25605.6</v>
      </c>
      <c r="W90" s="49">
        <v>25460.73</v>
      </c>
      <c r="X90" s="49">
        <v>36210.19</v>
      </c>
      <c r="Y90" s="49">
        <v>28703.18</v>
      </c>
      <c r="Z90" s="49">
        <v>29560.36</v>
      </c>
      <c r="AA90" s="50">
        <v>25257.1</v>
      </c>
      <c r="AB90" s="50">
        <v>23331.9</v>
      </c>
      <c r="AC90" s="50"/>
      <c r="AD90" s="50"/>
      <c r="AE90" s="50"/>
      <c r="AF90" s="38">
        <f t="shared" si="4"/>
        <v>257197.73</v>
      </c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ht="12.0" customHeight="1">
      <c r="A91" s="45">
        <v>71.0</v>
      </c>
      <c r="B91" s="52" t="s">
        <v>92</v>
      </c>
      <c r="C91" s="47">
        <v>4761.92</v>
      </c>
      <c r="D91" s="47">
        <v>4761.92</v>
      </c>
      <c r="E91" s="47">
        <v>4761.92</v>
      </c>
      <c r="F91" s="47">
        <v>4761.92</v>
      </c>
      <c r="G91" s="47">
        <v>4761.92</v>
      </c>
      <c r="H91" s="47">
        <v>4761.92</v>
      </c>
      <c r="I91" s="47">
        <v>4761.92</v>
      </c>
      <c r="J91" s="47">
        <v>4761.92</v>
      </c>
      <c r="K91" s="47">
        <v>4761.92</v>
      </c>
      <c r="L91" s="47"/>
      <c r="M91" s="47"/>
      <c r="N91" s="47"/>
      <c r="O91" s="47">
        <f>1086.82+1083.87+1086.76+1089.02+1087.04+1087.11+1019.86+1019.86+1019.86</f>
        <v>9580.2</v>
      </c>
      <c r="P91" s="39">
        <f t="shared" si="3"/>
        <v>52437.48</v>
      </c>
      <c r="Q91" s="40"/>
      <c r="R91" s="45">
        <v>71.0</v>
      </c>
      <c r="S91" s="52" t="s">
        <v>92</v>
      </c>
      <c r="T91" s="48">
        <v>6324.02</v>
      </c>
      <c r="U91" s="47">
        <v>4108.8</v>
      </c>
      <c r="V91" s="41">
        <v>4427.72</v>
      </c>
      <c r="W91" s="49">
        <v>4422.59</v>
      </c>
      <c r="X91" s="49">
        <v>4767.3</v>
      </c>
      <c r="Y91" s="49">
        <v>4301.54</v>
      </c>
      <c r="Z91" s="49">
        <v>4393.32</v>
      </c>
      <c r="AA91" s="50">
        <v>4157.61</v>
      </c>
      <c r="AB91" s="50">
        <v>3835.35</v>
      </c>
      <c r="AC91" s="50"/>
      <c r="AD91" s="50"/>
      <c r="AE91" s="50"/>
      <c r="AF91" s="38">
        <f t="shared" si="4"/>
        <v>40738.25</v>
      </c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ht="12.0" customHeight="1">
      <c r="A92" s="45">
        <v>72.0</v>
      </c>
      <c r="B92" s="52" t="s">
        <v>93</v>
      </c>
      <c r="C92" s="47">
        <v>1102.24</v>
      </c>
      <c r="D92" s="47">
        <v>1102.24</v>
      </c>
      <c r="E92" s="47">
        <v>1102.24</v>
      </c>
      <c r="F92" s="47">
        <v>1102.24</v>
      </c>
      <c r="G92" s="47">
        <v>1102.24</v>
      </c>
      <c r="H92" s="47">
        <v>1102.24</v>
      </c>
      <c r="I92" s="47">
        <v>1102.24</v>
      </c>
      <c r="J92" s="47">
        <v>1102.24</v>
      </c>
      <c r="K92" s="47">
        <v>1102.24</v>
      </c>
      <c r="L92" s="47"/>
      <c r="M92" s="47"/>
      <c r="N92" s="47"/>
      <c r="O92" s="47"/>
      <c r="P92" s="39">
        <f t="shared" si="3"/>
        <v>9920.16</v>
      </c>
      <c r="Q92" s="40"/>
      <c r="R92" s="45">
        <v>72.0</v>
      </c>
      <c r="S92" s="52" t="s">
        <v>93</v>
      </c>
      <c r="T92" s="48">
        <v>-6337.92</v>
      </c>
      <c r="U92" s="47">
        <v>868.21</v>
      </c>
      <c r="V92" s="41">
        <v>932.26</v>
      </c>
      <c r="W92" s="49">
        <v>1153.84</v>
      </c>
      <c r="X92" s="49">
        <v>1031.14</v>
      </c>
      <c r="Y92" s="49">
        <v>1417.98</v>
      </c>
      <c r="Z92" s="49">
        <v>971.99</v>
      </c>
      <c r="AA92" s="50">
        <v>898.5</v>
      </c>
      <c r="AB92" s="50">
        <v>779.53</v>
      </c>
      <c r="AC92" s="50"/>
      <c r="AD92" s="50"/>
      <c r="AE92" s="50"/>
      <c r="AF92" s="38">
        <f t="shared" si="4"/>
        <v>1715.53</v>
      </c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ht="12.0" customHeight="1">
      <c r="A93" s="45">
        <v>73.0</v>
      </c>
      <c r="B93" s="52" t="s">
        <v>94</v>
      </c>
      <c r="C93" s="47">
        <v>11206.52</v>
      </c>
      <c r="D93" s="47">
        <v>11206.52</v>
      </c>
      <c r="E93" s="47">
        <v>11206.52</v>
      </c>
      <c r="F93" s="47">
        <v>11206.52</v>
      </c>
      <c r="G93" s="47">
        <v>11206.52</v>
      </c>
      <c r="H93" s="47">
        <v>11206.52</v>
      </c>
      <c r="I93" s="47">
        <v>11206.52</v>
      </c>
      <c r="J93" s="47">
        <v>11207.44</v>
      </c>
      <c r="K93" s="47">
        <v>11207.44</v>
      </c>
      <c r="L93" s="47"/>
      <c r="M93" s="47"/>
      <c r="N93" s="47"/>
      <c r="O93" s="47"/>
      <c r="P93" s="39">
        <f t="shared" si="3"/>
        <v>100860.52</v>
      </c>
      <c r="Q93" s="40"/>
      <c r="R93" s="45">
        <v>73.0</v>
      </c>
      <c r="S93" s="52" t="s">
        <v>94</v>
      </c>
      <c r="T93" s="48">
        <v>11447.3</v>
      </c>
      <c r="U93" s="47">
        <v>8071.55</v>
      </c>
      <c r="V93" s="41">
        <v>10437.75</v>
      </c>
      <c r="W93" s="49">
        <v>10513.64</v>
      </c>
      <c r="X93" s="49">
        <v>10708.62</v>
      </c>
      <c r="Y93" s="49">
        <v>10473.4</v>
      </c>
      <c r="Z93" s="49">
        <v>11206.59</v>
      </c>
      <c r="AA93" s="50">
        <v>10101.69</v>
      </c>
      <c r="AB93" s="50">
        <v>9287.58</v>
      </c>
      <c r="AC93" s="50"/>
      <c r="AD93" s="50"/>
      <c r="AE93" s="50"/>
      <c r="AF93" s="38">
        <f t="shared" si="4"/>
        <v>92248.12</v>
      </c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ht="12.0" customHeight="1">
      <c r="A94" s="45">
        <v>74.0</v>
      </c>
      <c r="B94" s="52" t="s">
        <v>95</v>
      </c>
      <c r="C94" s="47">
        <v>45138.11</v>
      </c>
      <c r="D94" s="47">
        <v>45138.11</v>
      </c>
      <c r="E94" s="47">
        <v>45138.11</v>
      </c>
      <c r="F94" s="47">
        <v>50153.23</v>
      </c>
      <c r="G94" s="47">
        <v>50153.23</v>
      </c>
      <c r="H94" s="47">
        <v>50153.23</v>
      </c>
      <c r="I94" s="47">
        <v>50153.23</v>
      </c>
      <c r="J94" s="47">
        <v>50153.23</v>
      </c>
      <c r="K94" s="47">
        <v>50149.78</v>
      </c>
      <c r="L94" s="47"/>
      <c r="M94" s="47"/>
      <c r="N94" s="47"/>
      <c r="O94" s="47">
        <f>4422.56+4422.56+4422.56+4422.56+4422.56+4422.56+4422.56+4422.56+4422.56</f>
        <v>39803.04</v>
      </c>
      <c r="P94" s="39">
        <f t="shared" si="3"/>
        <v>476133.3</v>
      </c>
      <c r="Q94" s="40"/>
      <c r="R94" s="45">
        <v>74.0</v>
      </c>
      <c r="S94" s="52" t="s">
        <v>95</v>
      </c>
      <c r="T94" s="48">
        <v>46713.17</v>
      </c>
      <c r="U94" s="47">
        <v>42285.98</v>
      </c>
      <c r="V94" s="41">
        <v>47836.71</v>
      </c>
      <c r="W94" s="49">
        <v>42500.4</v>
      </c>
      <c r="X94" s="49">
        <v>46944.38</v>
      </c>
      <c r="Y94" s="49">
        <v>49853.0</v>
      </c>
      <c r="Z94" s="49">
        <v>45282.74</v>
      </c>
      <c r="AA94" s="50">
        <v>56268.45</v>
      </c>
      <c r="AB94" s="50">
        <v>47046.55</v>
      </c>
      <c r="AC94" s="50"/>
      <c r="AD94" s="50"/>
      <c r="AE94" s="50"/>
      <c r="AF94" s="38">
        <f t="shared" si="4"/>
        <v>424731.38</v>
      </c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ht="12.0" customHeight="1">
      <c r="A95" s="45">
        <v>75.0</v>
      </c>
      <c r="B95" s="52" t="s">
        <v>96</v>
      </c>
      <c r="C95" s="47">
        <v>41072.48</v>
      </c>
      <c r="D95" s="47">
        <v>41072.48</v>
      </c>
      <c r="E95" s="47">
        <v>41033.84</v>
      </c>
      <c r="F95" s="47">
        <v>46145.71</v>
      </c>
      <c r="G95" s="47">
        <v>46145.71</v>
      </c>
      <c r="H95" s="47">
        <v>46145.71</v>
      </c>
      <c r="I95" s="47">
        <v>46159.16</v>
      </c>
      <c r="J95" s="47">
        <v>46159.16</v>
      </c>
      <c r="K95" s="47">
        <v>46144.67</v>
      </c>
      <c r="L95" s="47"/>
      <c r="M95" s="47"/>
      <c r="N95" s="47"/>
      <c r="O95" s="47"/>
      <c r="P95" s="39">
        <f t="shared" si="3"/>
        <v>400078.92</v>
      </c>
      <c r="Q95" s="40"/>
      <c r="R95" s="45">
        <v>75.0</v>
      </c>
      <c r="S95" s="52" t="s">
        <v>96</v>
      </c>
      <c r="T95" s="48">
        <v>44172.15</v>
      </c>
      <c r="U95" s="47">
        <v>40479.78</v>
      </c>
      <c r="V95" s="41">
        <v>45803.64</v>
      </c>
      <c r="W95" s="49">
        <v>42022.9</v>
      </c>
      <c r="X95" s="49">
        <v>46654.6</v>
      </c>
      <c r="Y95" s="49">
        <v>44936.07</v>
      </c>
      <c r="Z95" s="49">
        <v>45929.52</v>
      </c>
      <c r="AA95" s="50">
        <v>52268.92</v>
      </c>
      <c r="AB95" s="50">
        <v>47697.37</v>
      </c>
      <c r="AC95" s="50"/>
      <c r="AD95" s="50"/>
      <c r="AE95" s="50"/>
      <c r="AF95" s="38">
        <f t="shared" si="4"/>
        <v>409964.95</v>
      </c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ht="12.0" customHeight="1">
      <c r="A96" s="45">
        <v>76.0</v>
      </c>
      <c r="B96" s="52" t="s">
        <v>97</v>
      </c>
      <c r="C96" s="47">
        <v>40147.88</v>
      </c>
      <c r="D96" s="47">
        <v>40139.6</v>
      </c>
      <c r="E96" s="47">
        <v>40139.6</v>
      </c>
      <c r="F96" s="47">
        <v>40139.6</v>
      </c>
      <c r="G96" s="47">
        <v>40130.4</v>
      </c>
      <c r="H96" s="47">
        <v>40130.4</v>
      </c>
      <c r="I96" s="47">
        <v>40130.4</v>
      </c>
      <c r="J96" s="47">
        <v>40130.4</v>
      </c>
      <c r="K96" s="47">
        <v>40130.4</v>
      </c>
      <c r="L96" s="47"/>
      <c r="M96" s="47"/>
      <c r="N96" s="47"/>
      <c r="O96" s="47"/>
      <c r="P96" s="39">
        <f t="shared" si="3"/>
        <v>361218.68</v>
      </c>
      <c r="Q96" s="40"/>
      <c r="R96" s="45">
        <v>76.0</v>
      </c>
      <c r="S96" s="52" t="s">
        <v>97</v>
      </c>
      <c r="T96" s="48">
        <v>42947.19</v>
      </c>
      <c r="U96" s="47">
        <v>41135.9</v>
      </c>
      <c r="V96" s="41">
        <v>44503.51</v>
      </c>
      <c r="W96" s="49">
        <v>43109.1</v>
      </c>
      <c r="X96" s="49">
        <v>47141.18</v>
      </c>
      <c r="Y96" s="49">
        <v>43729.01</v>
      </c>
      <c r="Z96" s="49">
        <v>45501.11</v>
      </c>
      <c r="AA96" s="50">
        <v>48676.29</v>
      </c>
      <c r="AB96" s="50">
        <v>41442.0</v>
      </c>
      <c r="AC96" s="50"/>
      <c r="AD96" s="50"/>
      <c r="AE96" s="50"/>
      <c r="AF96" s="38">
        <f t="shared" si="4"/>
        <v>398185.29</v>
      </c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ht="12.0" customHeight="1">
      <c r="A97" s="45">
        <v>77.0</v>
      </c>
      <c r="B97" s="52" t="s">
        <v>98</v>
      </c>
      <c r="C97" s="47">
        <v>48544.95</v>
      </c>
      <c r="D97" s="47">
        <v>48544.95</v>
      </c>
      <c r="E97" s="47">
        <v>48555.3</v>
      </c>
      <c r="F97" s="47">
        <v>48555.3</v>
      </c>
      <c r="G97" s="47">
        <v>48555.3</v>
      </c>
      <c r="H97" s="47">
        <v>48555.3</v>
      </c>
      <c r="I97" s="47">
        <v>48555.3</v>
      </c>
      <c r="J97" s="47">
        <v>48555.3</v>
      </c>
      <c r="K97" s="47">
        <v>48555.3</v>
      </c>
      <c r="L97" s="47"/>
      <c r="M97" s="47"/>
      <c r="N97" s="47"/>
      <c r="O97" s="47">
        <f>1395.03+1390+1245.54+1355.14+1449.61+1395.52+1260.15+1263.42+1265.07</f>
        <v>12019.48</v>
      </c>
      <c r="P97" s="39">
        <f t="shared" si="3"/>
        <v>448996.48</v>
      </c>
      <c r="Q97" s="40"/>
      <c r="R97" s="45">
        <v>77.0</v>
      </c>
      <c r="S97" s="52" t="s">
        <v>98</v>
      </c>
      <c r="T97" s="48">
        <v>52250.12</v>
      </c>
      <c r="U97" s="47">
        <v>41205.5</v>
      </c>
      <c r="V97" s="41">
        <v>45666.71</v>
      </c>
      <c r="W97" s="49">
        <v>43080.74</v>
      </c>
      <c r="X97" s="49">
        <v>60130.06</v>
      </c>
      <c r="Y97" s="49">
        <v>46224.6</v>
      </c>
      <c r="Z97" s="49">
        <v>52906.34</v>
      </c>
      <c r="AA97" s="50">
        <v>44539.21</v>
      </c>
      <c r="AB97" s="50">
        <v>41102.07</v>
      </c>
      <c r="AC97" s="50"/>
      <c r="AD97" s="50"/>
      <c r="AE97" s="50"/>
      <c r="AF97" s="38">
        <f t="shared" si="4"/>
        <v>427105.35</v>
      </c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ht="12.0" customHeight="1">
      <c r="A98" s="45">
        <v>78.0</v>
      </c>
      <c r="B98" s="52" t="s">
        <v>99</v>
      </c>
      <c r="C98" s="47">
        <v>3319.36</v>
      </c>
      <c r="D98" s="47">
        <v>3319.36</v>
      </c>
      <c r="E98" s="47">
        <v>3319.36</v>
      </c>
      <c r="F98" s="47">
        <v>3319.36</v>
      </c>
      <c r="G98" s="47">
        <v>3319.36</v>
      </c>
      <c r="H98" s="47">
        <v>3365.36</v>
      </c>
      <c r="I98" s="47">
        <v>3365.36</v>
      </c>
      <c r="J98" s="47">
        <v>3365.36</v>
      </c>
      <c r="K98" s="47">
        <v>3365.36</v>
      </c>
      <c r="L98" s="47"/>
      <c r="M98" s="47"/>
      <c r="N98" s="47"/>
      <c r="O98" s="47">
        <f>1842.76+1842.76+1842.76+1758.12+1758.12+1758.12+1758.12+1758.12+1758.12</f>
        <v>16077</v>
      </c>
      <c r="P98" s="39">
        <f t="shared" si="3"/>
        <v>46135.24</v>
      </c>
      <c r="Q98" s="40"/>
      <c r="R98" s="45">
        <v>78.0</v>
      </c>
      <c r="S98" s="52" t="s">
        <v>99</v>
      </c>
      <c r="T98" s="48">
        <v>4179.01</v>
      </c>
      <c r="U98" s="47">
        <v>4067.92</v>
      </c>
      <c r="V98" s="41">
        <v>15142.7</v>
      </c>
      <c r="W98" s="49">
        <v>3537.17</v>
      </c>
      <c r="X98" s="49">
        <v>6026.52</v>
      </c>
      <c r="Y98" s="49">
        <v>3710.58</v>
      </c>
      <c r="Z98" s="49">
        <v>3758.72</v>
      </c>
      <c r="AA98" s="50">
        <v>3652.39</v>
      </c>
      <c r="AB98" s="50">
        <v>3344.56</v>
      </c>
      <c r="AC98" s="50"/>
      <c r="AD98" s="50"/>
      <c r="AE98" s="50"/>
      <c r="AF98" s="38">
        <f t="shared" si="4"/>
        <v>47419.57</v>
      </c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ht="12.0" customHeight="1">
      <c r="A99" s="45">
        <v>79.0</v>
      </c>
      <c r="B99" s="52" t="s">
        <v>100</v>
      </c>
      <c r="C99" s="47">
        <v>5338.3</v>
      </c>
      <c r="D99" s="47">
        <v>5323.35</v>
      </c>
      <c r="E99" s="47">
        <v>5323.35</v>
      </c>
      <c r="F99" s="47">
        <v>5323.35</v>
      </c>
      <c r="G99" s="47">
        <v>5323.35</v>
      </c>
      <c r="H99" s="47">
        <v>5323.35</v>
      </c>
      <c r="I99" s="47">
        <v>5323.35</v>
      </c>
      <c r="J99" s="47">
        <v>5323.35</v>
      </c>
      <c r="K99" s="47">
        <v>5323.35</v>
      </c>
      <c r="L99" s="47"/>
      <c r="M99" s="47"/>
      <c r="N99" s="47"/>
      <c r="O99" s="47">
        <f>1521.74+1521.74+1521.74+1521.74+1521.74+1521.74+1521.74+1521.74+1568.48</f>
        <v>13742.4</v>
      </c>
      <c r="P99" s="39">
        <f t="shared" si="3"/>
        <v>61667.5</v>
      </c>
      <c r="Q99" s="40"/>
      <c r="R99" s="45">
        <v>79.0</v>
      </c>
      <c r="S99" s="52" t="s">
        <v>100</v>
      </c>
      <c r="T99" s="48">
        <v>4160.23</v>
      </c>
      <c r="U99" s="47">
        <v>4175.74</v>
      </c>
      <c r="V99" s="41">
        <v>8824.94</v>
      </c>
      <c r="W99" s="49">
        <v>9417.74</v>
      </c>
      <c r="X99" s="49">
        <v>5555.36</v>
      </c>
      <c r="Y99" s="49">
        <v>5356.67</v>
      </c>
      <c r="Z99" s="49">
        <v>5341.99</v>
      </c>
      <c r="AA99" s="50">
        <v>5203.66</v>
      </c>
      <c r="AB99" s="50">
        <v>4926.13</v>
      </c>
      <c r="AC99" s="50"/>
      <c r="AD99" s="50"/>
      <c r="AE99" s="50"/>
      <c r="AF99" s="38">
        <f t="shared" si="4"/>
        <v>52962.46</v>
      </c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ht="12.0" customHeight="1">
      <c r="A100" s="45">
        <v>80.0</v>
      </c>
      <c r="B100" s="52" t="s">
        <v>101</v>
      </c>
      <c r="C100" s="47">
        <v>4411.4</v>
      </c>
      <c r="D100" s="47">
        <v>4411.4</v>
      </c>
      <c r="E100" s="47">
        <v>4411.4</v>
      </c>
      <c r="F100" s="47">
        <v>4411.4</v>
      </c>
      <c r="G100" s="47">
        <v>4411.4</v>
      </c>
      <c r="H100" s="47">
        <v>4411.4</v>
      </c>
      <c r="I100" s="47">
        <v>4411.4</v>
      </c>
      <c r="J100" s="47">
        <v>4411.4</v>
      </c>
      <c r="K100" s="47">
        <v>4411.4</v>
      </c>
      <c r="L100" s="47"/>
      <c r="M100" s="47"/>
      <c r="N100" s="47"/>
      <c r="O100" s="47"/>
      <c r="P100" s="39">
        <f t="shared" si="3"/>
        <v>39702.6</v>
      </c>
      <c r="Q100" s="40"/>
      <c r="R100" s="45">
        <v>80.0</v>
      </c>
      <c r="S100" s="52" t="s">
        <v>101</v>
      </c>
      <c r="T100" s="48">
        <v>-4241.31</v>
      </c>
      <c r="U100" s="47">
        <v>3842.06</v>
      </c>
      <c r="V100" s="41">
        <v>3974.2</v>
      </c>
      <c r="W100" s="49">
        <v>2905.38</v>
      </c>
      <c r="X100" s="49">
        <v>8809.21</v>
      </c>
      <c r="Y100" s="49">
        <v>3907.24</v>
      </c>
      <c r="Z100" s="49">
        <v>3357.88</v>
      </c>
      <c r="AA100" s="50">
        <v>3492.33</v>
      </c>
      <c r="AB100" s="50">
        <v>2868.13</v>
      </c>
      <c r="AC100" s="50"/>
      <c r="AD100" s="50"/>
      <c r="AE100" s="50"/>
      <c r="AF100" s="38">
        <f t="shared" si="4"/>
        <v>28915.12</v>
      </c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ht="12.0" customHeight="1">
      <c r="A101" s="45">
        <v>81.0</v>
      </c>
      <c r="B101" s="52" t="s">
        <v>102</v>
      </c>
      <c r="C101" s="47">
        <v>2508.85</v>
      </c>
      <c r="D101" s="47">
        <v>2508.85</v>
      </c>
      <c r="E101" s="47">
        <v>2508.85</v>
      </c>
      <c r="F101" s="47">
        <v>2508.85</v>
      </c>
      <c r="G101" s="47">
        <v>2508.85</v>
      </c>
      <c r="H101" s="47">
        <v>2508.85</v>
      </c>
      <c r="I101" s="47">
        <v>2508.85</v>
      </c>
      <c r="J101" s="47">
        <v>2508.85</v>
      </c>
      <c r="K101" s="47">
        <v>2508.85</v>
      </c>
      <c r="L101" s="47"/>
      <c r="M101" s="47"/>
      <c r="N101" s="47"/>
      <c r="O101" s="47">
        <f>402.62+402.62+402.62+402.62+402.62+402.62+402.62+402.62+402.62</f>
        <v>3623.58</v>
      </c>
      <c r="P101" s="39">
        <f t="shared" si="3"/>
        <v>26203.23</v>
      </c>
      <c r="Q101" s="40"/>
      <c r="R101" s="45">
        <v>81.0</v>
      </c>
      <c r="S101" s="52" t="s">
        <v>102</v>
      </c>
      <c r="T101" s="48">
        <v>2048.69</v>
      </c>
      <c r="U101" s="47">
        <v>2547.94</v>
      </c>
      <c r="V101" s="41">
        <v>2225.69</v>
      </c>
      <c r="W101" s="49">
        <v>2257.36</v>
      </c>
      <c r="X101" s="49">
        <v>2339.28</v>
      </c>
      <c r="Y101" s="49">
        <v>5196.05</v>
      </c>
      <c r="Z101" s="49">
        <v>2341.69</v>
      </c>
      <c r="AA101" s="50">
        <v>2098.32</v>
      </c>
      <c r="AB101" s="50">
        <v>1932.09</v>
      </c>
      <c r="AC101" s="50"/>
      <c r="AD101" s="50"/>
      <c r="AE101" s="50"/>
      <c r="AF101" s="38">
        <f t="shared" si="4"/>
        <v>22987.11</v>
      </c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ht="12.0" customHeight="1">
      <c r="A102" s="45">
        <v>82.0</v>
      </c>
      <c r="B102" s="52" t="s">
        <v>103</v>
      </c>
      <c r="C102" s="47">
        <v>4381.5</v>
      </c>
      <c r="D102" s="47">
        <v>4381.5</v>
      </c>
      <c r="E102" s="47">
        <v>4381.5</v>
      </c>
      <c r="F102" s="47">
        <v>4381.5</v>
      </c>
      <c r="G102" s="47">
        <v>4381.5</v>
      </c>
      <c r="H102" s="47">
        <v>4381.5</v>
      </c>
      <c r="I102" s="47">
        <v>4381.5</v>
      </c>
      <c r="J102" s="47">
        <v>4381.5</v>
      </c>
      <c r="K102" s="47">
        <v>4381.5</v>
      </c>
      <c r="L102" s="47"/>
      <c r="M102" s="47"/>
      <c r="N102" s="47"/>
      <c r="O102" s="47"/>
      <c r="P102" s="39">
        <f t="shared" si="3"/>
        <v>39433.5</v>
      </c>
      <c r="Q102" s="40"/>
      <c r="R102" s="45">
        <v>82.0</v>
      </c>
      <c r="S102" s="52" t="s">
        <v>103</v>
      </c>
      <c r="T102" s="48">
        <v>-2006.26</v>
      </c>
      <c r="U102" s="47">
        <v>3253.32</v>
      </c>
      <c r="V102" s="41">
        <v>3497.21</v>
      </c>
      <c r="W102" s="49">
        <v>3457.95</v>
      </c>
      <c r="X102" s="49">
        <v>3787.52</v>
      </c>
      <c r="Y102" s="49">
        <v>3530.88</v>
      </c>
      <c r="Z102" s="49">
        <v>3679.34</v>
      </c>
      <c r="AA102" s="50">
        <v>3350.4</v>
      </c>
      <c r="AB102" s="50">
        <v>3107.73</v>
      </c>
      <c r="AC102" s="50"/>
      <c r="AD102" s="50"/>
      <c r="AE102" s="50"/>
      <c r="AF102" s="38">
        <f t="shared" si="4"/>
        <v>25658.09</v>
      </c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ht="12.0" customHeight="1">
      <c r="A103" s="45">
        <v>83.0</v>
      </c>
      <c r="B103" s="52" t="s">
        <v>104</v>
      </c>
      <c r="C103" s="47">
        <v>6502.1</v>
      </c>
      <c r="D103" s="47">
        <v>6502.1</v>
      </c>
      <c r="E103" s="47">
        <v>6502.1</v>
      </c>
      <c r="F103" s="47">
        <v>6502.1</v>
      </c>
      <c r="G103" s="47">
        <v>6502.1</v>
      </c>
      <c r="H103" s="47">
        <v>6502.1</v>
      </c>
      <c r="I103" s="47">
        <v>6502.1</v>
      </c>
      <c r="J103" s="47">
        <v>6502.1</v>
      </c>
      <c r="K103" s="47">
        <v>6502.1</v>
      </c>
      <c r="L103" s="47"/>
      <c r="M103" s="47"/>
      <c r="N103" s="47"/>
      <c r="O103" s="47"/>
      <c r="P103" s="39">
        <f t="shared" si="3"/>
        <v>58518.9</v>
      </c>
      <c r="Q103" s="40"/>
      <c r="R103" s="45">
        <v>83.0</v>
      </c>
      <c r="S103" s="52" t="s">
        <v>104</v>
      </c>
      <c r="T103" s="48">
        <v>4673.09</v>
      </c>
      <c r="U103" s="47">
        <v>4472.94</v>
      </c>
      <c r="V103" s="41">
        <v>5571.13</v>
      </c>
      <c r="W103" s="49">
        <v>9716.54</v>
      </c>
      <c r="X103" s="49">
        <v>5238.77</v>
      </c>
      <c r="Y103" s="49">
        <v>4889.66</v>
      </c>
      <c r="Z103" s="49">
        <v>6220.23</v>
      </c>
      <c r="AA103" s="50">
        <v>4691.43</v>
      </c>
      <c r="AB103" s="50">
        <v>4345.03</v>
      </c>
      <c r="AC103" s="50"/>
      <c r="AD103" s="50"/>
      <c r="AE103" s="50"/>
      <c r="AF103" s="38">
        <f t="shared" si="4"/>
        <v>49818.82</v>
      </c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ht="12.0" customHeight="1">
      <c r="A104" s="45">
        <v>84.0</v>
      </c>
      <c r="B104" s="52" t="s">
        <v>105</v>
      </c>
      <c r="C104" s="47">
        <v>1437.13</v>
      </c>
      <c r="D104" s="47">
        <v>1437.13</v>
      </c>
      <c r="E104" s="47">
        <v>1437.13</v>
      </c>
      <c r="F104" s="47">
        <v>1520.08</v>
      </c>
      <c r="G104" s="47">
        <v>1520.08</v>
      </c>
      <c r="H104" s="47">
        <v>1520.08</v>
      </c>
      <c r="I104" s="47">
        <v>1520.08</v>
      </c>
      <c r="J104" s="47">
        <v>1520.08</v>
      </c>
      <c r="K104" s="47">
        <v>1520.08</v>
      </c>
      <c r="L104" s="47"/>
      <c r="M104" s="47"/>
      <c r="N104" s="47"/>
      <c r="O104" s="47"/>
      <c r="P104" s="39">
        <f t="shared" si="3"/>
        <v>13431.87</v>
      </c>
      <c r="Q104" s="40"/>
      <c r="R104" s="45">
        <v>84.0</v>
      </c>
      <c r="S104" s="52" t="s">
        <v>105</v>
      </c>
      <c r="T104" s="48">
        <v>955.8</v>
      </c>
      <c r="U104" s="47">
        <v>968.05</v>
      </c>
      <c r="V104" s="41">
        <v>1080.37</v>
      </c>
      <c r="W104" s="49">
        <v>1085.22</v>
      </c>
      <c r="X104" s="49">
        <v>1265.83</v>
      </c>
      <c r="Y104" s="49">
        <v>1198.68</v>
      </c>
      <c r="Z104" s="49">
        <v>1140.6</v>
      </c>
      <c r="AA104" s="50">
        <v>1071.26</v>
      </c>
      <c r="AB104" s="50">
        <v>913.43</v>
      </c>
      <c r="AC104" s="50"/>
      <c r="AD104" s="50"/>
      <c r="AE104" s="50"/>
      <c r="AF104" s="38">
        <f t="shared" si="4"/>
        <v>9679.24</v>
      </c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ht="12.0" customHeight="1">
      <c r="A105" s="45">
        <v>85.0</v>
      </c>
      <c r="B105" s="52" t="s">
        <v>106</v>
      </c>
      <c r="C105" s="47">
        <v>1630.07</v>
      </c>
      <c r="D105" s="47">
        <v>1630.07</v>
      </c>
      <c r="E105" s="47">
        <v>1630.07</v>
      </c>
      <c r="F105" s="47">
        <v>1630.07</v>
      </c>
      <c r="G105" s="47">
        <v>1630.07</v>
      </c>
      <c r="H105" s="47">
        <v>1630.07</v>
      </c>
      <c r="I105" s="47">
        <v>1630.07</v>
      </c>
      <c r="J105" s="47">
        <v>1630.07</v>
      </c>
      <c r="K105" s="47">
        <v>1630.07</v>
      </c>
      <c r="L105" s="47"/>
      <c r="M105" s="47"/>
      <c r="N105" s="47"/>
      <c r="O105" s="47"/>
      <c r="P105" s="39">
        <f t="shared" si="3"/>
        <v>14670.63</v>
      </c>
      <c r="Q105" s="40"/>
      <c r="R105" s="45">
        <v>85.0</v>
      </c>
      <c r="S105" s="52" t="s">
        <v>106</v>
      </c>
      <c r="T105" s="48">
        <v>1096.78</v>
      </c>
      <c r="U105" s="47">
        <v>1115.99</v>
      </c>
      <c r="V105" s="41">
        <v>1204.54</v>
      </c>
      <c r="W105" s="49">
        <v>1411.03</v>
      </c>
      <c r="X105" s="49">
        <v>1331.4</v>
      </c>
      <c r="Y105" s="49">
        <v>2336.95</v>
      </c>
      <c r="Z105" s="49">
        <v>1249.21</v>
      </c>
      <c r="AA105" s="50">
        <v>1154.31</v>
      </c>
      <c r="AB105" s="50">
        <v>1010.46</v>
      </c>
      <c r="AC105" s="50"/>
      <c r="AD105" s="50"/>
      <c r="AE105" s="50"/>
      <c r="AF105" s="38">
        <f t="shared" si="4"/>
        <v>11910.67</v>
      </c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ht="12.0" customHeight="1">
      <c r="A106" s="45">
        <v>86.0</v>
      </c>
      <c r="B106" s="52" t="s">
        <v>107</v>
      </c>
      <c r="C106" s="47">
        <v>1339.28</v>
      </c>
      <c r="D106" s="47">
        <v>1339.28</v>
      </c>
      <c r="E106" s="47">
        <v>1339.28</v>
      </c>
      <c r="F106" s="47">
        <v>1339.28</v>
      </c>
      <c r="G106" s="47">
        <v>1339.28</v>
      </c>
      <c r="H106" s="47">
        <v>1339.28</v>
      </c>
      <c r="I106" s="47">
        <v>1339.28</v>
      </c>
      <c r="J106" s="47">
        <v>1339.28</v>
      </c>
      <c r="K106" s="47">
        <v>1339.28</v>
      </c>
      <c r="L106" s="47"/>
      <c r="M106" s="47"/>
      <c r="N106" s="47"/>
      <c r="O106" s="47"/>
      <c r="P106" s="39">
        <f t="shared" si="3"/>
        <v>12053.52</v>
      </c>
      <c r="Q106" s="40"/>
      <c r="R106" s="45">
        <v>86.0</v>
      </c>
      <c r="S106" s="52" t="s">
        <v>107</v>
      </c>
      <c r="T106" s="48">
        <v>871.48</v>
      </c>
      <c r="U106" s="47">
        <v>918.21</v>
      </c>
      <c r="V106" s="41">
        <v>942.32</v>
      </c>
      <c r="W106" s="49">
        <v>985.37</v>
      </c>
      <c r="X106" s="49">
        <v>1084.77</v>
      </c>
      <c r="Y106" s="49">
        <v>1541.27</v>
      </c>
      <c r="Z106" s="49">
        <v>1070.5</v>
      </c>
      <c r="AA106" s="50">
        <v>899.64</v>
      </c>
      <c r="AB106" s="50">
        <v>789.4</v>
      </c>
      <c r="AC106" s="50"/>
      <c r="AD106" s="50"/>
      <c r="AE106" s="50"/>
      <c r="AF106" s="38">
        <f t="shared" si="4"/>
        <v>9102.96</v>
      </c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ht="12.0" customHeight="1">
      <c r="A107" s="45">
        <v>87.0</v>
      </c>
      <c r="B107" s="52" t="s">
        <v>108</v>
      </c>
      <c r="C107" s="47">
        <v>1420.13</v>
      </c>
      <c r="D107" s="47">
        <v>1420.13</v>
      </c>
      <c r="E107" s="47">
        <v>1420.13</v>
      </c>
      <c r="F107" s="47">
        <v>1420.13</v>
      </c>
      <c r="G107" s="47">
        <v>1420.13</v>
      </c>
      <c r="H107" s="47">
        <v>1420.13</v>
      </c>
      <c r="I107" s="47">
        <v>1420.13</v>
      </c>
      <c r="J107" s="47">
        <v>1420.13</v>
      </c>
      <c r="K107" s="47">
        <v>1420.13</v>
      </c>
      <c r="L107" s="47"/>
      <c r="M107" s="47"/>
      <c r="N107" s="47"/>
      <c r="O107" s="47"/>
      <c r="P107" s="39">
        <f t="shared" si="3"/>
        <v>12781.17</v>
      </c>
      <c r="Q107" s="40"/>
      <c r="R107" s="45">
        <v>87.0</v>
      </c>
      <c r="S107" s="52" t="s">
        <v>108</v>
      </c>
      <c r="T107" s="48">
        <v>-6493.58</v>
      </c>
      <c r="U107" s="47">
        <v>1136.76</v>
      </c>
      <c r="V107" s="41">
        <v>1642.49</v>
      </c>
      <c r="W107" s="49">
        <v>1802.11</v>
      </c>
      <c r="X107" s="49">
        <v>1132.64</v>
      </c>
      <c r="Y107" s="49">
        <v>1541.28</v>
      </c>
      <c r="Z107" s="49">
        <v>1340.16</v>
      </c>
      <c r="AA107" s="50">
        <v>1125.86</v>
      </c>
      <c r="AB107" s="50">
        <v>1104.22</v>
      </c>
      <c r="AC107" s="50"/>
      <c r="AD107" s="50"/>
      <c r="AE107" s="50"/>
      <c r="AF107" s="38">
        <f t="shared" si="4"/>
        <v>4331.94</v>
      </c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ht="12.0" customHeight="1">
      <c r="A108" s="45">
        <v>88.0</v>
      </c>
      <c r="B108" s="52" t="s">
        <v>109</v>
      </c>
      <c r="C108" s="47">
        <v>1245.0</v>
      </c>
      <c r="D108" s="47">
        <v>1245.0</v>
      </c>
      <c r="E108" s="47">
        <v>1245.0</v>
      </c>
      <c r="F108" s="47">
        <v>1245.0</v>
      </c>
      <c r="G108" s="47">
        <v>1245.0</v>
      </c>
      <c r="H108" s="47">
        <v>1245.0</v>
      </c>
      <c r="I108" s="47">
        <v>1245.0</v>
      </c>
      <c r="J108" s="47">
        <v>1245.0</v>
      </c>
      <c r="K108" s="47">
        <v>1245.0</v>
      </c>
      <c r="L108" s="47"/>
      <c r="M108" s="47"/>
      <c r="N108" s="47"/>
      <c r="O108" s="47"/>
      <c r="P108" s="39">
        <f t="shared" si="3"/>
        <v>11205</v>
      </c>
      <c r="Q108" s="40"/>
      <c r="R108" s="45">
        <v>88.0</v>
      </c>
      <c r="S108" s="52" t="s">
        <v>109</v>
      </c>
      <c r="T108" s="48">
        <v>-6350.65</v>
      </c>
      <c r="U108" s="47">
        <v>649.21</v>
      </c>
      <c r="V108" s="48">
        <v>1019.66</v>
      </c>
      <c r="W108" s="49">
        <v>1257.72</v>
      </c>
      <c r="X108" s="49">
        <v>1131.72</v>
      </c>
      <c r="Y108" s="49">
        <v>2154.41</v>
      </c>
      <c r="Z108" s="49">
        <v>1083.89</v>
      </c>
      <c r="AA108" s="50">
        <v>964.84</v>
      </c>
      <c r="AB108" s="50">
        <v>864.87</v>
      </c>
      <c r="AC108" s="50"/>
      <c r="AD108" s="50"/>
      <c r="AE108" s="50"/>
      <c r="AF108" s="47">
        <f t="shared" si="4"/>
        <v>2775.67</v>
      </c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ht="12.0" customHeight="1">
      <c r="A109" s="45">
        <v>89.0</v>
      </c>
      <c r="B109" s="52" t="s">
        <v>110</v>
      </c>
      <c r="C109" s="47">
        <v>1548.78</v>
      </c>
      <c r="D109" s="47">
        <v>1548.78</v>
      </c>
      <c r="E109" s="47">
        <v>1548.78</v>
      </c>
      <c r="F109" s="47">
        <v>1548.78</v>
      </c>
      <c r="G109" s="47">
        <v>1548.78</v>
      </c>
      <c r="H109" s="47">
        <v>1548.78</v>
      </c>
      <c r="I109" s="47">
        <v>1548.78</v>
      </c>
      <c r="J109" s="47">
        <v>1548.78</v>
      </c>
      <c r="K109" s="47">
        <v>1548.78</v>
      </c>
      <c r="L109" s="47"/>
      <c r="M109" s="47"/>
      <c r="N109" s="47"/>
      <c r="O109" s="38"/>
      <c r="P109" s="39">
        <f t="shared" si="3"/>
        <v>13939.02</v>
      </c>
      <c r="Q109" s="40"/>
      <c r="R109" s="45">
        <v>89.0</v>
      </c>
      <c r="S109" s="52" t="s">
        <v>110</v>
      </c>
      <c r="T109" s="48">
        <v>1150.89</v>
      </c>
      <c r="U109" s="47">
        <v>1173.94</v>
      </c>
      <c r="V109" s="41">
        <v>1263.78</v>
      </c>
      <c r="W109" s="49">
        <v>1468.81</v>
      </c>
      <c r="X109" s="49">
        <v>1380.05</v>
      </c>
      <c r="Y109" s="49">
        <v>1349.28</v>
      </c>
      <c r="Z109" s="49">
        <v>1312.25</v>
      </c>
      <c r="AA109" s="50">
        <v>1212.15</v>
      </c>
      <c r="AB109" s="50">
        <v>1060.9</v>
      </c>
      <c r="AC109" s="50"/>
      <c r="AD109" s="50"/>
      <c r="AE109" s="50"/>
      <c r="AF109" s="38">
        <f t="shared" si="4"/>
        <v>11372.05</v>
      </c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ht="12.0" customHeight="1">
      <c r="A110" s="45">
        <v>90.0</v>
      </c>
      <c r="B110" s="52" t="s">
        <v>111</v>
      </c>
      <c r="C110" s="47">
        <v>4609.2</v>
      </c>
      <c r="D110" s="47">
        <v>4609.2</v>
      </c>
      <c r="E110" s="47">
        <v>4609.2</v>
      </c>
      <c r="F110" s="47">
        <v>4609.2</v>
      </c>
      <c r="G110" s="47">
        <v>4609.2</v>
      </c>
      <c r="H110" s="47">
        <v>4609.2</v>
      </c>
      <c r="I110" s="47">
        <v>4609.2</v>
      </c>
      <c r="J110" s="47">
        <v>4609.2</v>
      </c>
      <c r="K110" s="47">
        <v>4609.2</v>
      </c>
      <c r="L110" s="47"/>
      <c r="M110" s="47"/>
      <c r="N110" s="47"/>
      <c r="O110" s="47"/>
      <c r="P110" s="39">
        <f t="shared" si="3"/>
        <v>41482.8</v>
      </c>
      <c r="Q110" s="40"/>
      <c r="R110" s="45">
        <v>90.0</v>
      </c>
      <c r="S110" s="52" t="s">
        <v>111</v>
      </c>
      <c r="T110" s="48">
        <v>4102.45</v>
      </c>
      <c r="U110" s="47">
        <v>4716.78</v>
      </c>
      <c r="V110" s="41">
        <v>4330.56</v>
      </c>
      <c r="W110" s="49">
        <v>4231.18</v>
      </c>
      <c r="X110" s="49">
        <v>4676.4</v>
      </c>
      <c r="Y110" s="49">
        <v>4399.08</v>
      </c>
      <c r="Z110" s="49">
        <v>4418.59</v>
      </c>
      <c r="AA110" s="50">
        <v>4188.62</v>
      </c>
      <c r="AB110" s="50">
        <v>3878.45</v>
      </c>
      <c r="AC110" s="50"/>
      <c r="AD110" s="50"/>
      <c r="AE110" s="50"/>
      <c r="AF110" s="38">
        <f t="shared" si="4"/>
        <v>38942.11</v>
      </c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ht="12.0" customHeight="1">
      <c r="A111" s="45">
        <v>91.0</v>
      </c>
      <c r="B111" s="52" t="s">
        <v>112</v>
      </c>
      <c r="C111" s="47">
        <v>4151.04</v>
      </c>
      <c r="D111" s="47">
        <v>4151.04</v>
      </c>
      <c r="E111" s="47">
        <v>4151.04</v>
      </c>
      <c r="F111" s="47">
        <v>4151.04</v>
      </c>
      <c r="G111" s="47">
        <v>4151.04</v>
      </c>
      <c r="H111" s="47">
        <v>4151.04</v>
      </c>
      <c r="I111" s="47">
        <v>4151.04</v>
      </c>
      <c r="J111" s="47">
        <v>4151.04</v>
      </c>
      <c r="K111" s="47">
        <v>4151.04</v>
      </c>
      <c r="L111" s="47"/>
      <c r="M111" s="47"/>
      <c r="N111" s="47"/>
      <c r="O111" s="47"/>
      <c r="P111" s="39">
        <f t="shared" si="3"/>
        <v>37359.36</v>
      </c>
      <c r="Q111" s="40"/>
      <c r="R111" s="45">
        <v>91.0</v>
      </c>
      <c r="S111" s="52" t="s">
        <v>112</v>
      </c>
      <c r="T111" s="48">
        <v>6910.08</v>
      </c>
      <c r="U111" s="47">
        <v>3731.83</v>
      </c>
      <c r="V111" s="41">
        <v>3544.92</v>
      </c>
      <c r="W111" s="49">
        <v>3683.87</v>
      </c>
      <c r="X111" s="49">
        <v>6673.46</v>
      </c>
      <c r="Y111" s="49">
        <v>3762.15</v>
      </c>
      <c r="Z111" s="49">
        <v>3742.04</v>
      </c>
      <c r="AA111" s="50">
        <v>3564.24</v>
      </c>
      <c r="AB111" s="50">
        <v>3299.35</v>
      </c>
      <c r="AC111" s="50"/>
      <c r="AD111" s="50"/>
      <c r="AE111" s="50"/>
      <c r="AF111" s="38">
        <f t="shared" si="4"/>
        <v>38911.94</v>
      </c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ht="12.0" customHeight="1">
      <c r="A112" s="45">
        <v>92.0</v>
      </c>
      <c r="B112" s="52" t="s">
        <v>113</v>
      </c>
      <c r="C112" s="47">
        <v>4597.24</v>
      </c>
      <c r="D112" s="47">
        <v>4597.24</v>
      </c>
      <c r="E112" s="47">
        <v>4597.24</v>
      </c>
      <c r="F112" s="47">
        <v>4597.24</v>
      </c>
      <c r="G112" s="47">
        <v>4597.24</v>
      </c>
      <c r="H112" s="47">
        <v>4597.24</v>
      </c>
      <c r="I112" s="47">
        <v>4597.24</v>
      </c>
      <c r="J112" s="47">
        <v>4597.24</v>
      </c>
      <c r="K112" s="47">
        <v>4597.24</v>
      </c>
      <c r="L112" s="47"/>
      <c r="M112" s="47"/>
      <c r="N112" s="47"/>
      <c r="O112" s="47"/>
      <c r="P112" s="39">
        <f t="shared" si="3"/>
        <v>41375.16</v>
      </c>
      <c r="Q112" s="40"/>
      <c r="R112" s="45">
        <v>92.0</v>
      </c>
      <c r="S112" s="52" t="s">
        <v>113</v>
      </c>
      <c r="T112" s="48">
        <v>5376.08</v>
      </c>
      <c r="U112" s="47">
        <v>3962.29</v>
      </c>
      <c r="V112" s="41">
        <v>3932.6</v>
      </c>
      <c r="W112" s="49">
        <v>5110.42</v>
      </c>
      <c r="X112" s="49">
        <v>4601.67</v>
      </c>
      <c r="Y112" s="49">
        <v>4405.74</v>
      </c>
      <c r="Z112" s="49">
        <v>4079.85</v>
      </c>
      <c r="AA112" s="50">
        <v>4006.54</v>
      </c>
      <c r="AB112" s="50">
        <v>3596.97</v>
      </c>
      <c r="AC112" s="50"/>
      <c r="AD112" s="50"/>
      <c r="AE112" s="50"/>
      <c r="AF112" s="38">
        <f t="shared" si="4"/>
        <v>39072.16</v>
      </c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ht="12.0" customHeight="1">
      <c r="A113" s="45">
        <v>93.0</v>
      </c>
      <c r="B113" s="52" t="s">
        <v>114</v>
      </c>
      <c r="C113" s="47">
        <v>5816.24</v>
      </c>
      <c r="D113" s="47">
        <v>5816.24</v>
      </c>
      <c r="E113" s="47">
        <v>5816.24</v>
      </c>
      <c r="F113" s="47">
        <v>5816.24</v>
      </c>
      <c r="G113" s="47">
        <v>5817.16</v>
      </c>
      <c r="H113" s="47">
        <v>5817.16</v>
      </c>
      <c r="I113" s="47">
        <v>5817.16</v>
      </c>
      <c r="J113" s="47">
        <v>5817.16</v>
      </c>
      <c r="K113" s="47">
        <v>5817.16</v>
      </c>
      <c r="L113" s="47"/>
      <c r="M113" s="47"/>
      <c r="N113" s="47"/>
      <c r="O113" s="47"/>
      <c r="P113" s="39">
        <f t="shared" si="3"/>
        <v>52350.76</v>
      </c>
      <c r="Q113" s="40"/>
      <c r="R113" s="45">
        <v>93.0</v>
      </c>
      <c r="S113" s="52" t="s">
        <v>114</v>
      </c>
      <c r="T113" s="48">
        <v>-1647.9</v>
      </c>
      <c r="U113" s="47">
        <v>6090.59</v>
      </c>
      <c r="V113" s="41">
        <v>5498.64</v>
      </c>
      <c r="W113" s="49">
        <v>5680.4</v>
      </c>
      <c r="X113" s="49">
        <v>5182.5</v>
      </c>
      <c r="Y113" s="49">
        <v>5282.62</v>
      </c>
      <c r="Z113" s="49">
        <v>7414.43</v>
      </c>
      <c r="AA113" s="50">
        <v>5333.83</v>
      </c>
      <c r="AB113" s="50">
        <v>4083.18</v>
      </c>
      <c r="AC113" s="50"/>
      <c r="AD113" s="50"/>
      <c r="AE113" s="50"/>
      <c r="AF113" s="38">
        <f t="shared" si="4"/>
        <v>42918.29</v>
      </c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ht="12.0" customHeight="1">
      <c r="A114" s="45">
        <v>94.0</v>
      </c>
      <c r="B114" s="52" t="s">
        <v>115</v>
      </c>
      <c r="C114" s="47">
        <v>1438.39</v>
      </c>
      <c r="D114" s="47">
        <v>1438.39</v>
      </c>
      <c r="E114" s="47">
        <v>1438.39</v>
      </c>
      <c r="F114" s="47">
        <v>1438.39</v>
      </c>
      <c r="G114" s="47">
        <v>1438.39</v>
      </c>
      <c r="H114" s="47">
        <v>1438.39</v>
      </c>
      <c r="I114" s="47">
        <v>1438.39</v>
      </c>
      <c r="J114" s="47">
        <v>1438.39</v>
      </c>
      <c r="K114" s="47">
        <v>1438.39</v>
      </c>
      <c r="L114" s="47"/>
      <c r="M114" s="47"/>
      <c r="N114" s="47"/>
      <c r="O114" s="47"/>
      <c r="P114" s="39">
        <f t="shared" si="3"/>
        <v>12945.51</v>
      </c>
      <c r="Q114" s="40"/>
      <c r="R114" s="45">
        <v>94.0</v>
      </c>
      <c r="S114" s="52" t="s">
        <v>115</v>
      </c>
      <c r="T114" s="48">
        <v>-6904.77</v>
      </c>
      <c r="U114" s="47">
        <v>1098.55</v>
      </c>
      <c r="V114" s="41">
        <v>1182.7</v>
      </c>
      <c r="W114" s="49">
        <v>1325.99</v>
      </c>
      <c r="X114" s="49">
        <v>1310.52</v>
      </c>
      <c r="Y114" s="49">
        <v>1793.98</v>
      </c>
      <c r="Z114" s="49">
        <v>1228.6</v>
      </c>
      <c r="AA114" s="50">
        <v>1135.25</v>
      </c>
      <c r="AB114" s="50">
        <v>974.25</v>
      </c>
      <c r="AC114" s="50"/>
      <c r="AD114" s="50"/>
      <c r="AE114" s="50"/>
      <c r="AF114" s="38">
        <f t="shared" si="4"/>
        <v>3145.07</v>
      </c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ht="12.0" customHeight="1">
      <c r="A115" s="45">
        <v>95.0</v>
      </c>
      <c r="B115" s="52" t="s">
        <v>116</v>
      </c>
      <c r="C115" s="47">
        <v>3157.44</v>
      </c>
      <c r="D115" s="47">
        <v>3157.44</v>
      </c>
      <c r="E115" s="47">
        <v>3157.44</v>
      </c>
      <c r="F115" s="47">
        <v>3157.44</v>
      </c>
      <c r="G115" s="47">
        <v>3157.44</v>
      </c>
      <c r="H115" s="47">
        <v>3157.44</v>
      </c>
      <c r="I115" s="47">
        <v>3157.44</v>
      </c>
      <c r="J115" s="47">
        <v>3157.44</v>
      </c>
      <c r="K115" s="47">
        <v>3157.44</v>
      </c>
      <c r="L115" s="47"/>
      <c r="M115" s="47"/>
      <c r="N115" s="47"/>
      <c r="O115" s="47">
        <f>1038.68+1038.68+1038.68+1038.68+1038.68+1038.68+1038.68+1038.68+1038.68</f>
        <v>9348.12</v>
      </c>
      <c r="P115" s="39">
        <f t="shared" si="3"/>
        <v>37765.08</v>
      </c>
      <c r="Q115" s="40"/>
      <c r="R115" s="45">
        <v>95.0</v>
      </c>
      <c r="S115" s="52" t="s">
        <v>116</v>
      </c>
      <c r="T115" s="48">
        <v>2918.6</v>
      </c>
      <c r="U115" s="47">
        <v>3678.94</v>
      </c>
      <c r="V115" s="41">
        <v>3089.6</v>
      </c>
      <c r="W115" s="49">
        <v>3016.73</v>
      </c>
      <c r="X115" s="49">
        <v>3357.37</v>
      </c>
      <c r="Y115" s="49">
        <v>3159.12</v>
      </c>
      <c r="Z115" s="49">
        <v>6852.68</v>
      </c>
      <c r="AA115" s="50">
        <v>2975.67</v>
      </c>
      <c r="AB115" s="50">
        <v>2753.61</v>
      </c>
      <c r="AC115" s="50"/>
      <c r="AD115" s="50"/>
      <c r="AE115" s="50"/>
      <c r="AF115" s="38">
        <f t="shared" si="4"/>
        <v>31802.32</v>
      </c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ht="12.0" customHeight="1">
      <c r="A116" s="45">
        <v>96.0</v>
      </c>
      <c r="B116" s="52" t="s">
        <v>117</v>
      </c>
      <c r="C116" s="47">
        <v>4198.88</v>
      </c>
      <c r="D116" s="47">
        <v>4204.4</v>
      </c>
      <c r="E116" s="47">
        <v>4204.4</v>
      </c>
      <c r="F116" s="47">
        <v>4204.4</v>
      </c>
      <c r="G116" s="47">
        <v>4204.4</v>
      </c>
      <c r="H116" s="47">
        <v>4204.4</v>
      </c>
      <c r="I116" s="47">
        <v>4204.4</v>
      </c>
      <c r="J116" s="47">
        <v>4204.4</v>
      </c>
      <c r="K116" s="47">
        <v>4204.4</v>
      </c>
      <c r="L116" s="47"/>
      <c r="M116" s="47"/>
      <c r="N116" s="47"/>
      <c r="O116" s="47">
        <f>1543.76+1543.76+1543.76+1543.76+1543.76+1543.76+1543.76+1543.76+1543.76</f>
        <v>13893.84</v>
      </c>
      <c r="P116" s="39">
        <f t="shared" si="3"/>
        <v>51727.92</v>
      </c>
      <c r="Q116" s="40"/>
      <c r="R116" s="45">
        <v>96.0</v>
      </c>
      <c r="S116" s="52" t="s">
        <v>117</v>
      </c>
      <c r="T116" s="48">
        <v>4715.8</v>
      </c>
      <c r="U116" s="47">
        <v>3914.69</v>
      </c>
      <c r="V116" s="41">
        <v>4237.76</v>
      </c>
      <c r="W116" s="49">
        <v>4076.68</v>
      </c>
      <c r="X116" s="49">
        <v>4488.81</v>
      </c>
      <c r="Y116" s="49">
        <v>4196.03</v>
      </c>
      <c r="Z116" s="49">
        <v>4300.23</v>
      </c>
      <c r="AA116" s="50">
        <v>3995.42</v>
      </c>
      <c r="AB116" s="50">
        <v>3734.85</v>
      </c>
      <c r="AC116" s="50"/>
      <c r="AD116" s="50"/>
      <c r="AE116" s="50"/>
      <c r="AF116" s="38">
        <f t="shared" si="4"/>
        <v>37660.27</v>
      </c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ht="12.0" customHeight="1">
      <c r="A117" s="45">
        <v>97.0</v>
      </c>
      <c r="B117" s="52" t="s">
        <v>118</v>
      </c>
      <c r="C117" s="47">
        <v>5831.93</v>
      </c>
      <c r="D117" s="47">
        <v>5831.93</v>
      </c>
      <c r="E117" s="47">
        <v>5831.93</v>
      </c>
      <c r="F117" s="47">
        <v>5831.93</v>
      </c>
      <c r="G117" s="47">
        <v>5831.93</v>
      </c>
      <c r="H117" s="47">
        <v>5831.93</v>
      </c>
      <c r="I117" s="47">
        <v>5831.93</v>
      </c>
      <c r="J117" s="47">
        <v>5831.93</v>
      </c>
      <c r="K117" s="47">
        <v>5816.41</v>
      </c>
      <c r="L117" s="47"/>
      <c r="M117" s="47"/>
      <c r="N117" s="47"/>
      <c r="O117" s="47">
        <f>2912.49+2912.49+2912.49+2912.49+2912.49+2912.49+2912.49+2912.49+2912.49</f>
        <v>26212.41</v>
      </c>
      <c r="P117" s="39">
        <f t="shared" si="3"/>
        <v>78684.26</v>
      </c>
      <c r="Q117" s="40"/>
      <c r="R117" s="45">
        <v>97.0</v>
      </c>
      <c r="S117" s="52" t="s">
        <v>118</v>
      </c>
      <c r="T117" s="48">
        <v>5268.41</v>
      </c>
      <c r="U117" s="47">
        <v>5037.33</v>
      </c>
      <c r="V117" s="41">
        <v>4334.23</v>
      </c>
      <c r="W117" s="49">
        <v>4161.12</v>
      </c>
      <c r="X117" s="49">
        <v>4724.65</v>
      </c>
      <c r="Y117" s="49">
        <v>4430.52</v>
      </c>
      <c r="Z117" s="49">
        <v>4523.28</v>
      </c>
      <c r="AA117" s="50">
        <v>4096.53</v>
      </c>
      <c r="AB117" s="50">
        <v>4035.89</v>
      </c>
      <c r="AC117" s="50"/>
      <c r="AD117" s="50"/>
      <c r="AE117" s="50"/>
      <c r="AF117" s="38">
        <f t="shared" si="4"/>
        <v>40611.96</v>
      </c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ht="12.0" customHeight="1">
      <c r="A118" s="45">
        <v>98.0</v>
      </c>
      <c r="B118" s="52" t="s">
        <v>119</v>
      </c>
      <c r="C118" s="47">
        <v>24380.0</v>
      </c>
      <c r="D118" s="47">
        <v>24380.0</v>
      </c>
      <c r="E118" s="47">
        <v>24380.0</v>
      </c>
      <c r="F118" s="47">
        <v>24380.0</v>
      </c>
      <c r="G118" s="47">
        <v>24380.0</v>
      </c>
      <c r="H118" s="47">
        <v>24380.0</v>
      </c>
      <c r="I118" s="47">
        <v>24380.0</v>
      </c>
      <c r="J118" s="47">
        <v>24380.0</v>
      </c>
      <c r="K118" s="47">
        <v>24380.0</v>
      </c>
      <c r="L118" s="47"/>
      <c r="M118" s="47"/>
      <c r="N118" s="47"/>
      <c r="O118" s="47">
        <f>6858.6+6858.6+6858.6+6858.6+6858.6+6858.6+6858.6+6858.6+6858.6</f>
        <v>61727.4</v>
      </c>
      <c r="P118" s="39">
        <f t="shared" si="3"/>
        <v>281147.4</v>
      </c>
      <c r="Q118" s="40"/>
      <c r="R118" s="45">
        <v>98.0</v>
      </c>
      <c r="S118" s="52" t="s">
        <v>119</v>
      </c>
      <c r="T118" s="48">
        <v>28735.06</v>
      </c>
      <c r="U118" s="47">
        <v>20877.9</v>
      </c>
      <c r="V118" s="41">
        <v>22718.73</v>
      </c>
      <c r="W118" s="49">
        <v>22659.38</v>
      </c>
      <c r="X118" s="49">
        <v>24320.16</v>
      </c>
      <c r="Y118" s="49">
        <v>22742.1</v>
      </c>
      <c r="Z118" s="49">
        <v>27060.23</v>
      </c>
      <c r="AA118" s="50">
        <v>35736.74</v>
      </c>
      <c r="AB118" s="50">
        <v>22619.62</v>
      </c>
      <c r="AC118" s="50"/>
      <c r="AD118" s="50"/>
      <c r="AE118" s="50"/>
      <c r="AF118" s="38">
        <f t="shared" si="4"/>
        <v>227469.92</v>
      </c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ht="12.0" customHeight="1">
      <c r="A119" s="45">
        <v>99.0</v>
      </c>
      <c r="B119" s="52" t="s">
        <v>120</v>
      </c>
      <c r="C119" s="47">
        <v>23709.32</v>
      </c>
      <c r="D119" s="47">
        <v>23709.32</v>
      </c>
      <c r="E119" s="47">
        <v>23709.32</v>
      </c>
      <c r="F119" s="47">
        <v>23709.32</v>
      </c>
      <c r="G119" s="47">
        <v>23709.32</v>
      </c>
      <c r="H119" s="47">
        <v>23709.32</v>
      </c>
      <c r="I119" s="47">
        <v>23719.44</v>
      </c>
      <c r="J119" s="47">
        <v>23735.08</v>
      </c>
      <c r="K119" s="47">
        <v>23735.08</v>
      </c>
      <c r="L119" s="47"/>
      <c r="M119" s="47"/>
      <c r="N119" s="47"/>
      <c r="O119" s="47">
        <f>4918.32+4918.32+4918.32+4918.32+4918.32+4918.32+4918.32+4918.32+4918.32</f>
        <v>44264.88</v>
      </c>
      <c r="P119" s="39">
        <f t="shared" si="3"/>
        <v>257710.4</v>
      </c>
      <c r="Q119" s="40"/>
      <c r="R119" s="45">
        <v>99.0</v>
      </c>
      <c r="S119" s="52" t="s">
        <v>120</v>
      </c>
      <c r="T119" s="48">
        <v>22872.52</v>
      </c>
      <c r="U119" s="47">
        <v>20373.43</v>
      </c>
      <c r="V119" s="41">
        <v>27770.77</v>
      </c>
      <c r="W119" s="49">
        <v>24728.65</v>
      </c>
      <c r="X119" s="49">
        <v>27185.67</v>
      </c>
      <c r="Y119" s="49">
        <v>25474.17</v>
      </c>
      <c r="Z119" s="49">
        <v>26258.14</v>
      </c>
      <c r="AA119" s="50">
        <v>21221.41</v>
      </c>
      <c r="AB119" s="50">
        <v>27910.13</v>
      </c>
      <c r="AC119" s="50"/>
      <c r="AD119" s="50"/>
      <c r="AE119" s="50"/>
      <c r="AF119" s="38">
        <f t="shared" si="4"/>
        <v>223794.89</v>
      </c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ht="12.0" customHeight="1">
      <c r="A120" s="45">
        <v>100.0</v>
      </c>
      <c r="B120" s="52" t="s">
        <v>121</v>
      </c>
      <c r="C120" s="47">
        <v>25130.72</v>
      </c>
      <c r="D120" s="47">
        <v>25130.72</v>
      </c>
      <c r="E120" s="47">
        <v>25129.8</v>
      </c>
      <c r="F120" s="47">
        <v>25129.8</v>
      </c>
      <c r="G120" s="47">
        <v>25129.8</v>
      </c>
      <c r="H120" s="47">
        <v>25129.8</v>
      </c>
      <c r="I120" s="47">
        <v>25127.04</v>
      </c>
      <c r="J120" s="47">
        <v>25127.04</v>
      </c>
      <c r="K120" s="47">
        <v>25127.04</v>
      </c>
      <c r="L120" s="47"/>
      <c r="M120" s="47"/>
      <c r="N120" s="47"/>
      <c r="O120" s="47">
        <f>7808.96+7808.96+7808.96+7808.96+7808.96+7808.96+7808.96+7808.96+7808.96</f>
        <v>70280.64</v>
      </c>
      <c r="P120" s="39">
        <f t="shared" si="3"/>
        <v>296442.4</v>
      </c>
      <c r="Q120" s="40"/>
      <c r="R120" s="45">
        <v>100.0</v>
      </c>
      <c r="S120" s="52" t="s">
        <v>121</v>
      </c>
      <c r="T120" s="48">
        <v>41154.27</v>
      </c>
      <c r="U120" s="47">
        <v>24445.54</v>
      </c>
      <c r="V120" s="41">
        <v>26348.58</v>
      </c>
      <c r="W120" s="49">
        <v>37071.38</v>
      </c>
      <c r="X120" s="49">
        <v>36065.55</v>
      </c>
      <c r="Y120" s="49">
        <v>34921.18</v>
      </c>
      <c r="Z120" s="49">
        <v>44219.78</v>
      </c>
      <c r="AA120" s="50">
        <v>26256.98</v>
      </c>
      <c r="AB120" s="50">
        <v>32727.31</v>
      </c>
      <c r="AC120" s="50"/>
      <c r="AD120" s="50"/>
      <c r="AE120" s="50"/>
      <c r="AF120" s="38">
        <f t="shared" si="4"/>
        <v>303210.57</v>
      </c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ht="12.0" customHeight="1">
      <c r="A121" s="45">
        <v>101.0</v>
      </c>
      <c r="B121" s="52" t="s">
        <v>122</v>
      </c>
      <c r="C121" s="47">
        <v>4664.4</v>
      </c>
      <c r="D121" s="47">
        <v>4664.4</v>
      </c>
      <c r="E121" s="47">
        <v>4664.4</v>
      </c>
      <c r="F121" s="47">
        <v>4664.4</v>
      </c>
      <c r="G121" s="47">
        <v>4664.4</v>
      </c>
      <c r="H121" s="47">
        <v>4664.4</v>
      </c>
      <c r="I121" s="47">
        <v>4664.4</v>
      </c>
      <c r="J121" s="47">
        <v>4664.4</v>
      </c>
      <c r="K121" s="47">
        <v>4664.4</v>
      </c>
      <c r="L121" s="47"/>
      <c r="M121" s="47"/>
      <c r="N121" s="47"/>
      <c r="O121" s="47"/>
      <c r="P121" s="39">
        <f t="shared" si="3"/>
        <v>41979.6</v>
      </c>
      <c r="Q121" s="40"/>
      <c r="R121" s="45">
        <v>101.0</v>
      </c>
      <c r="S121" s="52" t="s">
        <v>122</v>
      </c>
      <c r="T121" s="48">
        <v>4642.66</v>
      </c>
      <c r="U121" s="47">
        <v>3950.95</v>
      </c>
      <c r="V121" s="41">
        <v>6274.7</v>
      </c>
      <c r="W121" s="49">
        <v>4242.58</v>
      </c>
      <c r="X121" s="49">
        <v>4608.23</v>
      </c>
      <c r="Y121" s="49">
        <v>4268.78</v>
      </c>
      <c r="Z121" s="49">
        <v>4400.74</v>
      </c>
      <c r="AA121" s="50">
        <v>7649.55</v>
      </c>
      <c r="AB121" s="50">
        <v>3742.29</v>
      </c>
      <c r="AC121" s="50"/>
      <c r="AD121" s="50"/>
      <c r="AE121" s="50"/>
      <c r="AF121" s="38">
        <f t="shared" si="4"/>
        <v>43780.48</v>
      </c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ht="12.0" customHeight="1">
      <c r="A122" s="45">
        <v>102.0</v>
      </c>
      <c r="B122" s="52" t="s">
        <v>123</v>
      </c>
      <c r="C122" s="47">
        <v>36453.86</v>
      </c>
      <c r="D122" s="47">
        <v>36456.16</v>
      </c>
      <c r="E122" s="47">
        <v>36456.16</v>
      </c>
      <c r="F122" s="47">
        <v>36456.16</v>
      </c>
      <c r="G122" s="47">
        <v>36456.16</v>
      </c>
      <c r="H122" s="47">
        <v>36456.16</v>
      </c>
      <c r="I122" s="47">
        <v>36456.16</v>
      </c>
      <c r="J122" s="47">
        <v>36456.16</v>
      </c>
      <c r="K122" s="47">
        <v>36451.56</v>
      </c>
      <c r="L122" s="47"/>
      <c r="M122" s="47"/>
      <c r="N122" s="47"/>
      <c r="O122" s="47"/>
      <c r="P122" s="39">
        <f t="shared" si="3"/>
        <v>328098.54</v>
      </c>
      <c r="Q122" s="40"/>
      <c r="R122" s="45">
        <v>102.0</v>
      </c>
      <c r="S122" s="52" t="s">
        <v>123</v>
      </c>
      <c r="T122" s="48">
        <v>25814.65</v>
      </c>
      <c r="U122" s="47">
        <v>24726.91</v>
      </c>
      <c r="V122" s="41">
        <v>27052.03</v>
      </c>
      <c r="W122" s="49">
        <v>26027.12</v>
      </c>
      <c r="X122" s="49">
        <v>28927.23</v>
      </c>
      <c r="Y122" s="49">
        <v>27874.77</v>
      </c>
      <c r="Z122" s="49">
        <v>27219.66</v>
      </c>
      <c r="AA122" s="50">
        <v>25887.27</v>
      </c>
      <c r="AB122" s="50">
        <v>43360.01</v>
      </c>
      <c r="AC122" s="50"/>
      <c r="AD122" s="50"/>
      <c r="AE122" s="50"/>
      <c r="AF122" s="38">
        <f t="shared" si="4"/>
        <v>256889.65</v>
      </c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ht="12.0" customHeight="1">
      <c r="A123" s="45">
        <v>103.0</v>
      </c>
      <c r="B123" s="52" t="s">
        <v>124</v>
      </c>
      <c r="C123" s="47">
        <v>39835.31</v>
      </c>
      <c r="D123" s="47">
        <v>39835.31</v>
      </c>
      <c r="E123" s="47">
        <v>39835.31</v>
      </c>
      <c r="F123" s="47">
        <v>39835.31</v>
      </c>
      <c r="G123" s="47">
        <v>39835.31</v>
      </c>
      <c r="H123" s="47">
        <v>39835.31</v>
      </c>
      <c r="I123" s="47">
        <v>39835.31</v>
      </c>
      <c r="J123" s="47">
        <v>39835.31</v>
      </c>
      <c r="K123" s="47">
        <v>39835.31</v>
      </c>
      <c r="L123" s="47"/>
      <c r="M123" s="47"/>
      <c r="N123" s="47"/>
      <c r="O123" s="47">
        <f>599.58+599.58+599.58+599.58+599.58+599.58+599.58+599.58+599.58</f>
        <v>5396.22</v>
      </c>
      <c r="P123" s="39">
        <f t="shared" si="3"/>
        <v>363914.01</v>
      </c>
      <c r="Q123" s="40"/>
      <c r="R123" s="45">
        <v>103.0</v>
      </c>
      <c r="S123" s="52" t="s">
        <v>124</v>
      </c>
      <c r="T123" s="48">
        <v>33135.79</v>
      </c>
      <c r="U123" s="47">
        <v>33671.3</v>
      </c>
      <c r="V123" s="41">
        <v>33870.84</v>
      </c>
      <c r="W123" s="49">
        <v>34065.03</v>
      </c>
      <c r="X123" s="49">
        <v>41232.49</v>
      </c>
      <c r="Y123" s="49">
        <v>38274.26</v>
      </c>
      <c r="Z123" s="49">
        <v>33907.3</v>
      </c>
      <c r="AA123" s="50">
        <v>32565.6</v>
      </c>
      <c r="AB123" s="50">
        <v>32238.46</v>
      </c>
      <c r="AC123" s="50"/>
      <c r="AD123" s="50"/>
      <c r="AE123" s="50"/>
      <c r="AF123" s="38">
        <f t="shared" si="4"/>
        <v>312961.07</v>
      </c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ht="12.0" customHeight="1">
      <c r="A124" s="45">
        <v>104.0</v>
      </c>
      <c r="B124" s="52" t="s">
        <v>125</v>
      </c>
      <c r="C124" s="47">
        <v>44972.02</v>
      </c>
      <c r="D124" s="47">
        <v>44981.33</v>
      </c>
      <c r="E124" s="47">
        <v>44981.33</v>
      </c>
      <c r="F124" s="47">
        <v>44973.05</v>
      </c>
      <c r="G124" s="47">
        <v>44973.05</v>
      </c>
      <c r="H124" s="47">
        <v>44988.57</v>
      </c>
      <c r="I124" s="47">
        <v>44988.57</v>
      </c>
      <c r="J124" s="47">
        <v>44988.57</v>
      </c>
      <c r="K124" s="47">
        <v>44988.57</v>
      </c>
      <c r="L124" s="47"/>
      <c r="M124" s="47"/>
      <c r="N124" s="47"/>
      <c r="O124" s="47">
        <f>207.66+200.12+200.53+208.13+193.45+193.44+192.84+192.84+186.3</f>
        <v>1775.31</v>
      </c>
      <c r="P124" s="39">
        <f t="shared" si="3"/>
        <v>406610.37</v>
      </c>
      <c r="Q124" s="40"/>
      <c r="R124" s="45">
        <v>104.0</v>
      </c>
      <c r="S124" s="52" t="s">
        <v>125</v>
      </c>
      <c r="T124" s="48">
        <v>52502.95</v>
      </c>
      <c r="U124" s="47">
        <v>39817.11</v>
      </c>
      <c r="V124" s="41">
        <v>56906.37</v>
      </c>
      <c r="W124" s="49">
        <v>37025.94</v>
      </c>
      <c r="X124" s="49">
        <v>54066.04</v>
      </c>
      <c r="Y124" s="49">
        <v>42062.75</v>
      </c>
      <c r="Z124" s="49">
        <v>39105.4</v>
      </c>
      <c r="AA124" s="50">
        <v>37440.4</v>
      </c>
      <c r="AB124" s="50">
        <v>45160.62</v>
      </c>
      <c r="AC124" s="50"/>
      <c r="AD124" s="50"/>
      <c r="AE124" s="50"/>
      <c r="AF124" s="38">
        <f t="shared" si="4"/>
        <v>404087.58</v>
      </c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ht="12.0" customHeight="1">
      <c r="A125" s="45">
        <v>105.0</v>
      </c>
      <c r="B125" s="52" t="s">
        <v>126</v>
      </c>
      <c r="C125" s="47">
        <v>27159.57</v>
      </c>
      <c r="D125" s="47">
        <v>27159.57</v>
      </c>
      <c r="E125" s="47">
        <v>27149.22</v>
      </c>
      <c r="F125" s="47">
        <v>27149.22</v>
      </c>
      <c r="G125" s="47">
        <v>27149.22</v>
      </c>
      <c r="H125" s="47">
        <v>27149.22</v>
      </c>
      <c r="I125" s="47">
        <v>27149.22</v>
      </c>
      <c r="J125" s="47">
        <v>27149.22</v>
      </c>
      <c r="K125" s="47">
        <v>27149.22</v>
      </c>
      <c r="L125" s="47"/>
      <c r="M125" s="47"/>
      <c r="N125" s="47"/>
      <c r="O125" s="47"/>
      <c r="P125" s="39">
        <f t="shared" si="3"/>
        <v>244363.68</v>
      </c>
      <c r="Q125" s="40"/>
      <c r="R125" s="45">
        <v>105.0</v>
      </c>
      <c r="S125" s="52" t="s">
        <v>126</v>
      </c>
      <c r="T125" s="48">
        <v>30215.77</v>
      </c>
      <c r="U125" s="47">
        <v>23462.33</v>
      </c>
      <c r="V125" s="41">
        <v>24288.8</v>
      </c>
      <c r="W125" s="49">
        <v>22271.68</v>
      </c>
      <c r="X125" s="49">
        <v>27073.87</v>
      </c>
      <c r="Y125" s="49">
        <v>25775.68</v>
      </c>
      <c r="Z125" s="49">
        <v>23440.55</v>
      </c>
      <c r="AA125" s="50">
        <v>25389.15</v>
      </c>
      <c r="AB125" s="50">
        <v>22006.3</v>
      </c>
      <c r="AC125" s="50"/>
      <c r="AD125" s="50"/>
      <c r="AE125" s="50"/>
      <c r="AF125" s="38">
        <f t="shared" si="4"/>
        <v>223924.13</v>
      </c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ht="12.0" customHeight="1">
      <c r="A126" s="45">
        <v>106.0</v>
      </c>
      <c r="B126" s="52" t="s">
        <v>127</v>
      </c>
      <c r="C126" s="47">
        <v>1727.23</v>
      </c>
      <c r="D126" s="47">
        <v>1727.23</v>
      </c>
      <c r="E126" s="47">
        <v>1727.23</v>
      </c>
      <c r="F126" s="47">
        <v>1727.23</v>
      </c>
      <c r="G126" s="47">
        <v>1727.23</v>
      </c>
      <c r="H126" s="47">
        <v>1727.23</v>
      </c>
      <c r="I126" s="47">
        <v>1727.23</v>
      </c>
      <c r="J126" s="47">
        <v>1727.23</v>
      </c>
      <c r="K126" s="47">
        <v>1727.23</v>
      </c>
      <c r="L126" s="47"/>
      <c r="M126" s="47"/>
      <c r="N126" s="47"/>
      <c r="O126" s="47"/>
      <c r="P126" s="39">
        <f t="shared" si="3"/>
        <v>15545.07</v>
      </c>
      <c r="Q126" s="40"/>
      <c r="R126" s="45">
        <v>106.0</v>
      </c>
      <c r="S126" s="52" t="s">
        <v>127</v>
      </c>
      <c r="T126" s="48">
        <v>-6102.82</v>
      </c>
      <c r="U126" s="47">
        <v>1831.01</v>
      </c>
      <c r="V126" s="41">
        <v>1941.04</v>
      </c>
      <c r="W126" s="49">
        <v>1978.07</v>
      </c>
      <c r="X126" s="49">
        <v>1507.98</v>
      </c>
      <c r="Y126" s="49">
        <v>1889.02</v>
      </c>
      <c r="Z126" s="49">
        <v>2350.83</v>
      </c>
      <c r="AA126" s="50">
        <v>1448.61</v>
      </c>
      <c r="AB126" s="50">
        <v>1411.0</v>
      </c>
      <c r="AC126" s="50"/>
      <c r="AD126" s="50"/>
      <c r="AE126" s="50"/>
      <c r="AF126" s="38">
        <f t="shared" si="4"/>
        <v>8254.74</v>
      </c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ht="12.0" customHeight="1">
      <c r="A127" s="45">
        <v>107.0</v>
      </c>
      <c r="B127" s="52" t="s">
        <v>128</v>
      </c>
      <c r="C127" s="47">
        <v>15433.92</v>
      </c>
      <c r="D127" s="47">
        <v>15433.92</v>
      </c>
      <c r="E127" s="47">
        <v>15433.92</v>
      </c>
      <c r="F127" s="47">
        <v>17363.28</v>
      </c>
      <c r="G127" s="47">
        <v>17363.28</v>
      </c>
      <c r="H127" s="47">
        <v>17363.28</v>
      </c>
      <c r="I127" s="47">
        <v>17363.28</v>
      </c>
      <c r="J127" s="47">
        <v>17363.28</v>
      </c>
      <c r="K127" s="47">
        <v>17363.28</v>
      </c>
      <c r="L127" s="47"/>
      <c r="M127" s="47"/>
      <c r="N127" s="47"/>
      <c r="O127" s="47">
        <f>841.86+838.71+841.79+880.57+884.88+785.05+790.67+793.94+735.08</f>
        <v>7392.55</v>
      </c>
      <c r="P127" s="39">
        <f t="shared" si="3"/>
        <v>157873.99</v>
      </c>
      <c r="Q127" s="40"/>
      <c r="R127" s="45">
        <v>107.0</v>
      </c>
      <c r="S127" s="52" t="s">
        <v>128</v>
      </c>
      <c r="T127" s="48">
        <v>16189.83</v>
      </c>
      <c r="U127" s="47">
        <v>15613.75</v>
      </c>
      <c r="V127" s="41">
        <v>16354.93</v>
      </c>
      <c r="W127" s="49">
        <v>15773.86</v>
      </c>
      <c r="X127" s="49">
        <v>16416.55</v>
      </c>
      <c r="Y127" s="49">
        <v>15733.13</v>
      </c>
      <c r="Z127" s="49">
        <v>16303.03</v>
      </c>
      <c r="AA127" s="50">
        <v>19136.04</v>
      </c>
      <c r="AB127" s="50">
        <v>14238.52</v>
      </c>
      <c r="AC127" s="50"/>
      <c r="AD127" s="50"/>
      <c r="AE127" s="50"/>
      <c r="AF127" s="38">
        <f t="shared" si="4"/>
        <v>145759.64</v>
      </c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ht="12.0" customHeight="1">
      <c r="A128" s="45">
        <v>108.0</v>
      </c>
      <c r="B128" s="52" t="s">
        <v>129</v>
      </c>
      <c r="C128" s="47">
        <v>1515.58</v>
      </c>
      <c r="D128" s="47">
        <v>1515.58</v>
      </c>
      <c r="E128" s="47">
        <v>1515.58</v>
      </c>
      <c r="F128" s="47">
        <v>1515.58</v>
      </c>
      <c r="G128" s="47">
        <v>1515.58</v>
      </c>
      <c r="H128" s="47">
        <v>1515.58</v>
      </c>
      <c r="I128" s="47">
        <v>1515.58</v>
      </c>
      <c r="J128" s="47">
        <v>1515.58</v>
      </c>
      <c r="K128" s="47">
        <v>1515.58</v>
      </c>
      <c r="L128" s="47"/>
      <c r="M128" s="47"/>
      <c r="N128" s="47"/>
      <c r="O128" s="47"/>
      <c r="P128" s="39">
        <f t="shared" si="3"/>
        <v>13640.22</v>
      </c>
      <c r="Q128" s="40"/>
      <c r="R128" s="45">
        <v>108.0</v>
      </c>
      <c r="S128" s="52" t="s">
        <v>129</v>
      </c>
      <c r="T128" s="48">
        <v>-6231.68</v>
      </c>
      <c r="U128" s="47">
        <v>1782.08</v>
      </c>
      <c r="V128" s="41">
        <v>1867.9</v>
      </c>
      <c r="W128" s="49">
        <v>2018.36</v>
      </c>
      <c r="X128" s="49">
        <v>1417.17</v>
      </c>
      <c r="Y128" s="49">
        <v>1817.45</v>
      </c>
      <c r="Z128" s="49">
        <v>1612.98</v>
      </c>
      <c r="AA128" s="50">
        <v>1383.37</v>
      </c>
      <c r="AB128" s="50">
        <v>1461.53</v>
      </c>
      <c r="AC128" s="50"/>
      <c r="AD128" s="50"/>
      <c r="AE128" s="50"/>
      <c r="AF128" s="38">
        <f t="shared" si="4"/>
        <v>7129.16</v>
      </c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ht="12.0" customHeight="1">
      <c r="A129" s="45">
        <v>109.0</v>
      </c>
      <c r="B129" s="52" t="s">
        <v>130</v>
      </c>
      <c r="C129" s="47">
        <v>28743.13</v>
      </c>
      <c r="D129" s="47">
        <v>28743.13</v>
      </c>
      <c r="E129" s="47">
        <v>28743.13</v>
      </c>
      <c r="F129" s="47">
        <v>28743.13</v>
      </c>
      <c r="G129" s="47">
        <v>28743.13</v>
      </c>
      <c r="H129" s="47">
        <v>28743.13</v>
      </c>
      <c r="I129" s="47">
        <v>28743.13</v>
      </c>
      <c r="J129" s="47">
        <v>28743.13</v>
      </c>
      <c r="K129" s="47">
        <v>28743.13</v>
      </c>
      <c r="L129" s="47"/>
      <c r="M129" s="47"/>
      <c r="N129" s="47"/>
      <c r="O129" s="47"/>
      <c r="P129" s="39">
        <f t="shared" si="3"/>
        <v>258688.17</v>
      </c>
      <c r="Q129" s="40"/>
      <c r="R129" s="45">
        <v>109.0</v>
      </c>
      <c r="S129" s="52" t="s">
        <v>130</v>
      </c>
      <c r="T129" s="48">
        <v>29923.48</v>
      </c>
      <c r="U129" s="47">
        <v>21649.87</v>
      </c>
      <c r="V129" s="41">
        <v>23613.41</v>
      </c>
      <c r="W129" s="49">
        <v>22852.47</v>
      </c>
      <c r="X129" s="49">
        <v>25212.31</v>
      </c>
      <c r="Y129" s="49">
        <v>26423.19</v>
      </c>
      <c r="Z129" s="49">
        <v>25369.93</v>
      </c>
      <c r="AA129" s="50">
        <v>23068.08</v>
      </c>
      <c r="AB129" s="50">
        <v>23516.7</v>
      </c>
      <c r="AC129" s="50"/>
      <c r="AD129" s="50"/>
      <c r="AE129" s="50"/>
      <c r="AF129" s="38">
        <f t="shared" si="4"/>
        <v>221629.44</v>
      </c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ht="12.0" customHeight="1">
      <c r="A130" s="45">
        <v>110.0</v>
      </c>
      <c r="B130" s="52" t="s">
        <v>131</v>
      </c>
      <c r="C130" s="47">
        <v>40418.01</v>
      </c>
      <c r="D130" s="47">
        <v>40416.98</v>
      </c>
      <c r="E130" s="47">
        <v>40416.98</v>
      </c>
      <c r="F130" s="47">
        <v>40416.98</v>
      </c>
      <c r="G130" s="47">
        <v>40416.98</v>
      </c>
      <c r="H130" s="47">
        <v>40416.98</v>
      </c>
      <c r="I130" s="47">
        <v>40416.98</v>
      </c>
      <c r="J130" s="47">
        <v>40423.19</v>
      </c>
      <c r="K130" s="47">
        <v>40423.19</v>
      </c>
      <c r="L130" s="47"/>
      <c r="M130" s="47"/>
      <c r="N130" s="47"/>
      <c r="O130" s="47"/>
      <c r="P130" s="39">
        <f t="shared" si="3"/>
        <v>363766.27</v>
      </c>
      <c r="Q130" s="40"/>
      <c r="R130" s="45">
        <v>110.0</v>
      </c>
      <c r="S130" s="52" t="s">
        <v>131</v>
      </c>
      <c r="T130" s="48">
        <v>83329.89</v>
      </c>
      <c r="U130" s="47">
        <v>34782.09</v>
      </c>
      <c r="V130" s="41">
        <v>34515.9</v>
      </c>
      <c r="W130" s="49">
        <v>34272.34</v>
      </c>
      <c r="X130" s="49">
        <v>38694.15</v>
      </c>
      <c r="Y130" s="49">
        <v>38249.23</v>
      </c>
      <c r="Z130" s="49">
        <v>36442.41</v>
      </c>
      <c r="AA130" s="50">
        <v>37724.56</v>
      </c>
      <c r="AB130" s="50">
        <v>36619.25</v>
      </c>
      <c r="AC130" s="50"/>
      <c r="AD130" s="50"/>
      <c r="AE130" s="50"/>
      <c r="AF130" s="38">
        <f t="shared" si="4"/>
        <v>374629.82</v>
      </c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ht="12.0" customHeight="1">
      <c r="A131" s="45">
        <v>111.0</v>
      </c>
      <c r="B131" s="52" t="s">
        <v>132</v>
      </c>
      <c r="C131" s="47">
        <v>25426.04</v>
      </c>
      <c r="D131" s="47">
        <v>25426.04</v>
      </c>
      <c r="E131" s="47">
        <v>25415.92</v>
      </c>
      <c r="F131" s="47">
        <v>25415.92</v>
      </c>
      <c r="G131" s="47">
        <v>25415.92</v>
      </c>
      <c r="H131" s="47">
        <v>25415.92</v>
      </c>
      <c r="I131" s="47">
        <v>25415.92</v>
      </c>
      <c r="J131" s="47">
        <v>25415.92</v>
      </c>
      <c r="K131" s="47">
        <v>25415.92</v>
      </c>
      <c r="L131" s="47"/>
      <c r="M131" s="47"/>
      <c r="N131" s="47"/>
      <c r="O131" s="47"/>
      <c r="P131" s="39">
        <f t="shared" si="3"/>
        <v>228763.52</v>
      </c>
      <c r="Q131" s="40"/>
      <c r="R131" s="45">
        <v>111.0</v>
      </c>
      <c r="S131" s="52" t="s">
        <v>132</v>
      </c>
      <c r="T131" s="48">
        <v>31710.37</v>
      </c>
      <c r="U131" s="47">
        <v>22244.82</v>
      </c>
      <c r="V131" s="41">
        <v>24198.3</v>
      </c>
      <c r="W131" s="49">
        <v>28484.82</v>
      </c>
      <c r="X131" s="49">
        <v>28045.72</v>
      </c>
      <c r="Y131" s="49">
        <v>26958.19</v>
      </c>
      <c r="Z131" s="49">
        <v>24166.46</v>
      </c>
      <c r="AA131" s="50">
        <v>23283.05</v>
      </c>
      <c r="AB131" s="50">
        <v>21671.3</v>
      </c>
      <c r="AC131" s="50"/>
      <c r="AD131" s="50"/>
      <c r="AE131" s="50"/>
      <c r="AF131" s="38">
        <f t="shared" si="4"/>
        <v>230763.03</v>
      </c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ht="12.0" customHeight="1">
      <c r="A132" s="45">
        <v>112.0</v>
      </c>
      <c r="B132" s="52" t="s">
        <v>133</v>
      </c>
      <c r="C132" s="47">
        <v>10337.61</v>
      </c>
      <c r="D132" s="47">
        <v>10337.61</v>
      </c>
      <c r="E132" s="47">
        <v>10337.61</v>
      </c>
      <c r="F132" s="47">
        <v>10337.61</v>
      </c>
      <c r="G132" s="47">
        <v>10337.61</v>
      </c>
      <c r="H132" s="47">
        <v>10337.61</v>
      </c>
      <c r="I132" s="47">
        <v>10337.61</v>
      </c>
      <c r="J132" s="47">
        <v>10337.61</v>
      </c>
      <c r="K132" s="47">
        <v>10337.61</v>
      </c>
      <c r="L132" s="47"/>
      <c r="M132" s="47"/>
      <c r="N132" s="47"/>
      <c r="O132" s="47">
        <f>710.01+710.01+710.01+710.01+710.01+710.01+710.01+710.01+710.01</f>
        <v>6390.09</v>
      </c>
      <c r="P132" s="39">
        <f t="shared" si="3"/>
        <v>99428.58</v>
      </c>
      <c r="Q132" s="40"/>
      <c r="R132" s="45">
        <v>112.0</v>
      </c>
      <c r="S132" s="52" t="s">
        <v>133</v>
      </c>
      <c r="T132" s="48">
        <v>28464.28</v>
      </c>
      <c r="U132" s="47">
        <v>30108.18</v>
      </c>
      <c r="V132" s="41">
        <v>8662.03</v>
      </c>
      <c r="W132" s="49">
        <v>8329.39</v>
      </c>
      <c r="X132" s="49">
        <v>9264.28</v>
      </c>
      <c r="Y132" s="49">
        <v>8554.01</v>
      </c>
      <c r="Z132" s="49">
        <v>8633.04</v>
      </c>
      <c r="AA132" s="50">
        <v>8394.87</v>
      </c>
      <c r="AB132" s="50">
        <v>7757.41</v>
      </c>
      <c r="AC132" s="50"/>
      <c r="AD132" s="50"/>
      <c r="AE132" s="50"/>
      <c r="AF132" s="38">
        <f t="shared" si="4"/>
        <v>118167.49</v>
      </c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ht="12.0" customHeight="1">
      <c r="A133" s="45">
        <v>113.0</v>
      </c>
      <c r="B133" s="52" t="s">
        <v>134</v>
      </c>
      <c r="C133" s="47">
        <v>30686.82</v>
      </c>
      <c r="D133" s="47">
        <v>30686.82</v>
      </c>
      <c r="E133" s="47">
        <v>30686.82</v>
      </c>
      <c r="F133" s="47">
        <v>30686.82</v>
      </c>
      <c r="G133" s="47">
        <v>30686.82</v>
      </c>
      <c r="H133" s="47">
        <v>30696.13</v>
      </c>
      <c r="I133" s="47">
        <v>30696.13</v>
      </c>
      <c r="J133" s="47">
        <v>30696.13</v>
      </c>
      <c r="K133" s="47">
        <v>30696.13</v>
      </c>
      <c r="L133" s="47"/>
      <c r="M133" s="47"/>
      <c r="N133" s="47"/>
      <c r="O133" s="47"/>
      <c r="P133" s="39">
        <f t="shared" si="3"/>
        <v>276218.62</v>
      </c>
      <c r="Q133" s="40"/>
      <c r="R133" s="45">
        <v>113.0</v>
      </c>
      <c r="S133" s="52" t="s">
        <v>134</v>
      </c>
      <c r="T133" s="48">
        <v>39018.67</v>
      </c>
      <c r="U133" s="47">
        <v>24714.73</v>
      </c>
      <c r="V133" s="41">
        <v>25177.43</v>
      </c>
      <c r="W133" s="49">
        <v>24694.59</v>
      </c>
      <c r="X133" s="49">
        <v>27044.68</v>
      </c>
      <c r="Y133" s="49">
        <v>25485.46</v>
      </c>
      <c r="Z133" s="49">
        <v>25782.84</v>
      </c>
      <c r="AA133" s="50">
        <v>25096.92</v>
      </c>
      <c r="AB133" s="50">
        <v>25010.82</v>
      </c>
      <c r="AC133" s="50"/>
      <c r="AD133" s="50"/>
      <c r="AE133" s="50"/>
      <c r="AF133" s="38">
        <f t="shared" si="4"/>
        <v>242026.14</v>
      </c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ht="12.0" customHeight="1">
      <c r="A134" s="45">
        <v>114.0</v>
      </c>
      <c r="B134" s="52" t="s">
        <v>135</v>
      </c>
      <c r="C134" s="47">
        <v>11954.16</v>
      </c>
      <c r="D134" s="47">
        <v>11954.16</v>
      </c>
      <c r="E134" s="47">
        <v>11954.16</v>
      </c>
      <c r="F134" s="47">
        <v>13358.95</v>
      </c>
      <c r="G134" s="47">
        <v>13358.95</v>
      </c>
      <c r="H134" s="47">
        <v>13358.95</v>
      </c>
      <c r="I134" s="47">
        <v>13358.95</v>
      </c>
      <c r="J134" s="47">
        <v>13358.95</v>
      </c>
      <c r="K134" s="47">
        <v>13358.95</v>
      </c>
      <c r="L134" s="47"/>
      <c r="M134" s="47"/>
      <c r="N134" s="47"/>
      <c r="O134" s="47">
        <f>716.29+716.29+716.29+716.28+716.29+716.29+716.29+716.29+716.29</f>
        <v>6446.6</v>
      </c>
      <c r="P134" s="39">
        <f t="shared" si="3"/>
        <v>122462.78</v>
      </c>
      <c r="Q134" s="40"/>
      <c r="R134" s="45">
        <v>114.0</v>
      </c>
      <c r="S134" s="52" t="s">
        <v>135</v>
      </c>
      <c r="T134" s="48">
        <v>13809.17</v>
      </c>
      <c r="U134" s="47">
        <v>11463.6</v>
      </c>
      <c r="V134" s="41">
        <v>20372.11</v>
      </c>
      <c r="W134" s="49">
        <v>12265.8</v>
      </c>
      <c r="X134" s="49">
        <v>13797.77</v>
      </c>
      <c r="Y134" s="49">
        <v>12383.35</v>
      </c>
      <c r="Z134" s="49">
        <v>13507.12</v>
      </c>
      <c r="AA134" s="50">
        <v>12583.21</v>
      </c>
      <c r="AB134" s="50">
        <v>11263.07</v>
      </c>
      <c r="AC134" s="50"/>
      <c r="AD134" s="50"/>
      <c r="AE134" s="50"/>
      <c r="AF134" s="38">
        <f t="shared" si="4"/>
        <v>121445.2</v>
      </c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ht="12.0" customHeight="1">
      <c r="A135" s="45">
        <v>115.0</v>
      </c>
      <c r="B135" s="52" t="s">
        <v>136</v>
      </c>
      <c r="C135" s="47">
        <v>17339.48</v>
      </c>
      <c r="D135" s="47">
        <v>17339.48</v>
      </c>
      <c r="E135" s="47">
        <v>17339.48</v>
      </c>
      <c r="F135" s="47">
        <v>17339.48</v>
      </c>
      <c r="G135" s="47">
        <v>17339.48</v>
      </c>
      <c r="H135" s="47">
        <v>17339.48</v>
      </c>
      <c r="I135" s="47">
        <v>17339.48</v>
      </c>
      <c r="J135" s="47">
        <v>17339.48</v>
      </c>
      <c r="K135" s="47">
        <v>17339.48</v>
      </c>
      <c r="L135" s="47"/>
      <c r="M135" s="47"/>
      <c r="N135" s="47"/>
      <c r="O135" s="47"/>
      <c r="P135" s="39">
        <f t="shared" si="3"/>
        <v>156055.32</v>
      </c>
      <c r="Q135" s="40"/>
      <c r="R135" s="45">
        <v>115.0</v>
      </c>
      <c r="S135" s="52" t="s">
        <v>136</v>
      </c>
      <c r="T135" s="48">
        <v>24593.87</v>
      </c>
      <c r="U135" s="47">
        <v>13776.22</v>
      </c>
      <c r="V135" s="41">
        <v>15820.17</v>
      </c>
      <c r="W135" s="49">
        <v>24234.25</v>
      </c>
      <c r="X135" s="49">
        <v>15965.13</v>
      </c>
      <c r="Y135" s="49">
        <v>14903.36</v>
      </c>
      <c r="Z135" s="49">
        <v>15182.3</v>
      </c>
      <c r="AA135" s="50">
        <v>15061.64</v>
      </c>
      <c r="AB135" s="50">
        <v>13633.25</v>
      </c>
      <c r="AC135" s="50"/>
      <c r="AD135" s="50"/>
      <c r="AE135" s="50"/>
      <c r="AF135" s="38">
        <f t="shared" si="4"/>
        <v>153170.19</v>
      </c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ht="12.0" customHeight="1">
      <c r="A136" s="45">
        <v>116.0</v>
      </c>
      <c r="B136" s="52" t="s">
        <v>137</v>
      </c>
      <c r="C136" s="47">
        <v>14516.58</v>
      </c>
      <c r="D136" s="47">
        <v>14516.58</v>
      </c>
      <c r="E136" s="47">
        <v>14516.58</v>
      </c>
      <c r="F136" s="47">
        <v>14516.58</v>
      </c>
      <c r="G136" s="47">
        <v>14516.58</v>
      </c>
      <c r="H136" s="47">
        <v>14516.58</v>
      </c>
      <c r="I136" s="47">
        <v>14516.58</v>
      </c>
      <c r="J136" s="47">
        <v>14516.58</v>
      </c>
      <c r="K136" s="47">
        <v>14478.5</v>
      </c>
      <c r="L136" s="47"/>
      <c r="M136" s="47"/>
      <c r="N136" s="47"/>
      <c r="O136" s="47"/>
      <c r="P136" s="39">
        <f t="shared" si="3"/>
        <v>130611.14</v>
      </c>
      <c r="Q136" s="40"/>
      <c r="R136" s="45">
        <v>116.0</v>
      </c>
      <c r="S136" s="52" t="s">
        <v>137</v>
      </c>
      <c r="T136" s="48">
        <v>18611.22</v>
      </c>
      <c r="U136" s="47">
        <v>11580.99</v>
      </c>
      <c r="V136" s="41">
        <v>12376.78</v>
      </c>
      <c r="W136" s="49">
        <v>12734.91</v>
      </c>
      <c r="X136" s="49">
        <v>13423.42</v>
      </c>
      <c r="Y136" s="49">
        <v>12407.95</v>
      </c>
      <c r="Z136" s="49">
        <v>17556.59</v>
      </c>
      <c r="AA136" s="50">
        <v>13380.35</v>
      </c>
      <c r="AB136" s="50">
        <v>15499.77</v>
      </c>
      <c r="AC136" s="50"/>
      <c r="AD136" s="50"/>
      <c r="AE136" s="50"/>
      <c r="AF136" s="38">
        <f t="shared" si="4"/>
        <v>127571.98</v>
      </c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ht="12.0" customHeight="1">
      <c r="A137" s="45">
        <v>117.0</v>
      </c>
      <c r="B137" s="52" t="s">
        <v>138</v>
      </c>
      <c r="C137" s="47">
        <v>12907.54</v>
      </c>
      <c r="D137" s="47">
        <v>12907.54</v>
      </c>
      <c r="E137" s="47">
        <v>12907.54</v>
      </c>
      <c r="F137" s="47">
        <v>11473.32</v>
      </c>
      <c r="G137" s="47">
        <v>11473.32</v>
      </c>
      <c r="H137" s="47">
        <v>11507.36</v>
      </c>
      <c r="I137" s="47">
        <v>11503.68</v>
      </c>
      <c r="J137" s="47">
        <v>11503.68</v>
      </c>
      <c r="K137" s="47">
        <v>11503.68</v>
      </c>
      <c r="L137" s="47"/>
      <c r="M137" s="47"/>
      <c r="N137" s="47"/>
      <c r="O137" s="47">
        <f>1881.63+1881.63+1881.63+1881.63+1881.63+1881.63+1881.63+1881.63+1881.63</f>
        <v>16934.67</v>
      </c>
      <c r="P137" s="39">
        <f t="shared" si="3"/>
        <v>124622.33</v>
      </c>
      <c r="Q137" s="40"/>
      <c r="R137" s="45">
        <v>117.0</v>
      </c>
      <c r="S137" s="52" t="s">
        <v>138</v>
      </c>
      <c r="T137" s="48">
        <v>15347.58</v>
      </c>
      <c r="U137" s="47">
        <v>10889.19</v>
      </c>
      <c r="V137" s="41">
        <v>10854.78</v>
      </c>
      <c r="W137" s="49">
        <v>10663.65</v>
      </c>
      <c r="X137" s="49">
        <v>11577.72</v>
      </c>
      <c r="Y137" s="49">
        <v>13327.91</v>
      </c>
      <c r="Z137" s="49">
        <v>10994.35</v>
      </c>
      <c r="AA137" s="50">
        <v>10745.14</v>
      </c>
      <c r="AB137" s="50">
        <v>9803.4</v>
      </c>
      <c r="AC137" s="50"/>
      <c r="AD137" s="50"/>
      <c r="AE137" s="50"/>
      <c r="AF137" s="38">
        <f t="shared" si="4"/>
        <v>104203.72</v>
      </c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ht="12.0" customHeight="1">
      <c r="A138" s="45">
        <v>118.0</v>
      </c>
      <c r="B138" s="52" t="s">
        <v>139</v>
      </c>
      <c r="C138" s="47">
        <v>17225.16</v>
      </c>
      <c r="D138" s="47">
        <v>17225.16</v>
      </c>
      <c r="E138" s="47">
        <v>17225.16</v>
      </c>
      <c r="F138" s="47">
        <v>17225.16</v>
      </c>
      <c r="G138" s="47">
        <v>17218.72</v>
      </c>
      <c r="H138" s="47">
        <v>17218.72</v>
      </c>
      <c r="I138" s="47">
        <v>17215.04</v>
      </c>
      <c r="J138" s="47">
        <v>17215.04</v>
      </c>
      <c r="K138" s="47">
        <v>17215.04</v>
      </c>
      <c r="L138" s="47"/>
      <c r="M138" s="47"/>
      <c r="N138" s="47"/>
      <c r="O138" s="47">
        <f>6889.06+1300.51+1309.88+1224.52+1224.52+1310.19+1224.52+1224.52+1224.52</f>
        <v>16932.24</v>
      </c>
      <c r="P138" s="39">
        <f t="shared" si="3"/>
        <v>171915.44</v>
      </c>
      <c r="Q138" s="40"/>
      <c r="R138" s="45">
        <v>118.0</v>
      </c>
      <c r="S138" s="52" t="s">
        <v>139</v>
      </c>
      <c r="T138" s="48">
        <v>23388.81</v>
      </c>
      <c r="U138" s="47">
        <v>14526.99</v>
      </c>
      <c r="V138" s="41">
        <v>15908.2</v>
      </c>
      <c r="W138" s="49">
        <v>15569.75</v>
      </c>
      <c r="X138" s="49">
        <v>17130.97</v>
      </c>
      <c r="Y138" s="49">
        <v>16650.87</v>
      </c>
      <c r="Z138" s="49">
        <v>24134.28</v>
      </c>
      <c r="AA138" s="50">
        <v>15924.63</v>
      </c>
      <c r="AB138" s="50">
        <v>18507.89</v>
      </c>
      <c r="AC138" s="50"/>
      <c r="AD138" s="50"/>
      <c r="AE138" s="50"/>
      <c r="AF138" s="38">
        <f t="shared" si="4"/>
        <v>161742.39</v>
      </c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ht="12.0" customHeight="1">
      <c r="A139" s="45">
        <v>119.0</v>
      </c>
      <c r="B139" s="52" t="s">
        <v>140</v>
      </c>
      <c r="C139" s="47">
        <v>23130.64</v>
      </c>
      <c r="D139" s="47">
        <v>23130.64</v>
      </c>
      <c r="E139" s="47">
        <v>23130.64</v>
      </c>
      <c r="F139" s="47">
        <v>23130.64</v>
      </c>
      <c r="G139" s="47">
        <v>23128.8</v>
      </c>
      <c r="H139" s="47">
        <v>23127.88</v>
      </c>
      <c r="I139" s="47">
        <v>23127.88</v>
      </c>
      <c r="J139" s="47">
        <v>23137.08</v>
      </c>
      <c r="K139" s="47">
        <v>23129.72</v>
      </c>
      <c r="L139" s="47"/>
      <c r="M139" s="47"/>
      <c r="N139" s="47"/>
      <c r="O139" s="47">
        <f>6043.48+6043.48+6043.48+6043.48+6043.48+6043.48+6043.48+6043.48+6043.48</f>
        <v>54391.32</v>
      </c>
      <c r="P139" s="39">
        <f t="shared" si="3"/>
        <v>262565.24</v>
      </c>
      <c r="Q139" s="40"/>
      <c r="R139" s="45">
        <v>119.0</v>
      </c>
      <c r="S139" s="52" t="s">
        <v>140</v>
      </c>
      <c r="T139" s="48">
        <v>26371.01</v>
      </c>
      <c r="U139" s="47">
        <v>19230.42</v>
      </c>
      <c r="V139" s="41">
        <v>21682.29</v>
      </c>
      <c r="W139" s="49">
        <v>20344.24</v>
      </c>
      <c r="X139" s="49">
        <v>22509.44</v>
      </c>
      <c r="Y139" s="49">
        <v>35012.96</v>
      </c>
      <c r="Z139" s="49">
        <v>53088.75</v>
      </c>
      <c r="AA139" s="50">
        <v>20789.32</v>
      </c>
      <c r="AB139" s="50">
        <v>22986.5</v>
      </c>
      <c r="AC139" s="50"/>
      <c r="AD139" s="50"/>
      <c r="AE139" s="50"/>
      <c r="AF139" s="38">
        <f t="shared" si="4"/>
        <v>242014.93</v>
      </c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ht="12.0" customHeight="1">
      <c r="A140" s="45">
        <v>120.0</v>
      </c>
      <c r="B140" s="52" t="s">
        <v>141</v>
      </c>
      <c r="C140" s="47">
        <v>7002.86</v>
      </c>
      <c r="D140" s="47">
        <v>7002.86</v>
      </c>
      <c r="E140" s="47">
        <v>7002.86</v>
      </c>
      <c r="F140" s="47">
        <v>7002.86</v>
      </c>
      <c r="G140" s="47">
        <v>7002.86</v>
      </c>
      <c r="H140" s="47">
        <v>7002.86</v>
      </c>
      <c r="I140" s="47">
        <v>7002.86</v>
      </c>
      <c r="J140" s="47">
        <v>7002.86</v>
      </c>
      <c r="K140" s="47">
        <v>7002.86</v>
      </c>
      <c r="L140" s="47"/>
      <c r="M140" s="47"/>
      <c r="N140" s="47"/>
      <c r="O140" s="47">
        <f>1840+1840+1840+1840+1840+1840+1840+1840+1840</f>
        <v>16560</v>
      </c>
      <c r="P140" s="39">
        <f t="shared" si="3"/>
        <v>79585.74</v>
      </c>
      <c r="Q140" s="40"/>
      <c r="R140" s="45">
        <v>120.0</v>
      </c>
      <c r="S140" s="52" t="s">
        <v>141</v>
      </c>
      <c r="T140" s="48">
        <v>7668.42</v>
      </c>
      <c r="U140" s="47">
        <v>7617.58</v>
      </c>
      <c r="V140" s="41">
        <v>11994.73</v>
      </c>
      <c r="W140" s="49">
        <v>7129.27</v>
      </c>
      <c r="X140" s="49">
        <v>11110.25</v>
      </c>
      <c r="Y140" s="49">
        <v>10842.07</v>
      </c>
      <c r="Z140" s="49">
        <v>7331.59</v>
      </c>
      <c r="AA140" s="50">
        <v>6804.1</v>
      </c>
      <c r="AB140" s="50">
        <v>9803.21</v>
      </c>
      <c r="AC140" s="50"/>
      <c r="AD140" s="50"/>
      <c r="AE140" s="50"/>
      <c r="AF140" s="38">
        <f t="shared" si="4"/>
        <v>80301.22</v>
      </c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ht="12.0" customHeight="1">
      <c r="A141" s="45">
        <v>121.0</v>
      </c>
      <c r="B141" s="52" t="s">
        <v>142</v>
      </c>
      <c r="C141" s="47">
        <v>13559.88</v>
      </c>
      <c r="D141" s="47">
        <v>13559.88</v>
      </c>
      <c r="E141" s="47">
        <v>13559.88</v>
      </c>
      <c r="F141" s="47">
        <v>13559.88</v>
      </c>
      <c r="G141" s="47">
        <v>13559.88</v>
      </c>
      <c r="H141" s="47">
        <v>13559.88</v>
      </c>
      <c r="I141" s="47">
        <v>13559.88</v>
      </c>
      <c r="J141" s="47">
        <v>13559.88</v>
      </c>
      <c r="K141" s="47">
        <v>13559.88</v>
      </c>
      <c r="L141" s="47"/>
      <c r="M141" s="47"/>
      <c r="N141" s="47"/>
      <c r="O141" s="47">
        <f>281.52+281.52+281.52+281.52+281.52+281.52+281.52+281.52+281.52</f>
        <v>2533.68</v>
      </c>
      <c r="P141" s="39">
        <f t="shared" si="3"/>
        <v>124572.6</v>
      </c>
      <c r="Q141" s="40"/>
      <c r="R141" s="45">
        <v>121.0</v>
      </c>
      <c r="S141" s="52" t="s">
        <v>142</v>
      </c>
      <c r="T141" s="48">
        <v>13191.13</v>
      </c>
      <c r="U141" s="47">
        <v>13631.85</v>
      </c>
      <c r="V141" s="41">
        <v>12636.87</v>
      </c>
      <c r="W141" s="49">
        <v>11250.91</v>
      </c>
      <c r="X141" s="49">
        <v>12668.38</v>
      </c>
      <c r="Y141" s="49">
        <v>11824.47</v>
      </c>
      <c r="Z141" s="49">
        <v>12859.54</v>
      </c>
      <c r="AA141" s="50">
        <v>11913.07</v>
      </c>
      <c r="AB141" s="50">
        <v>16712.56</v>
      </c>
      <c r="AC141" s="50"/>
      <c r="AD141" s="50"/>
      <c r="AE141" s="50"/>
      <c r="AF141" s="38">
        <f t="shared" si="4"/>
        <v>116688.78</v>
      </c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ht="12.0" customHeight="1">
      <c r="A142" s="45">
        <v>122.0</v>
      </c>
      <c r="B142" s="52" t="s">
        <v>143</v>
      </c>
      <c r="C142" s="47">
        <v>32225.1</v>
      </c>
      <c r="D142" s="47">
        <v>32225.1</v>
      </c>
      <c r="E142" s="47">
        <v>32225.1</v>
      </c>
      <c r="F142" s="47">
        <v>32225.1</v>
      </c>
      <c r="G142" s="47">
        <v>32201.3</v>
      </c>
      <c r="H142" s="47">
        <v>32201.3</v>
      </c>
      <c r="I142" s="47">
        <v>32201.3</v>
      </c>
      <c r="J142" s="47">
        <v>32201.3</v>
      </c>
      <c r="K142" s="47">
        <v>32201.3</v>
      </c>
      <c r="L142" s="47"/>
      <c r="M142" s="47"/>
      <c r="N142" s="47"/>
      <c r="O142" s="47"/>
      <c r="P142" s="39">
        <f t="shared" si="3"/>
        <v>289906.9</v>
      </c>
      <c r="Q142" s="40"/>
      <c r="R142" s="45">
        <v>122.0</v>
      </c>
      <c r="S142" s="52" t="s">
        <v>143</v>
      </c>
      <c r="T142" s="48">
        <v>30648.16</v>
      </c>
      <c r="U142" s="47">
        <v>24351.98</v>
      </c>
      <c r="V142" s="41">
        <v>26653.27</v>
      </c>
      <c r="W142" s="49">
        <v>25726.46</v>
      </c>
      <c r="X142" s="49">
        <v>31450.95</v>
      </c>
      <c r="Y142" s="49">
        <v>27091.63</v>
      </c>
      <c r="Z142" s="49">
        <v>33980.63</v>
      </c>
      <c r="AA142" s="50">
        <v>26096.17</v>
      </c>
      <c r="AB142" s="50">
        <v>31526.89</v>
      </c>
      <c r="AC142" s="50"/>
      <c r="AD142" s="50"/>
      <c r="AE142" s="50"/>
      <c r="AF142" s="38">
        <f t="shared" si="4"/>
        <v>257526.14</v>
      </c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ht="12.0" customHeight="1">
      <c r="A143" s="45">
        <v>123.0</v>
      </c>
      <c r="B143" s="52" t="s">
        <v>144</v>
      </c>
      <c r="C143" s="47">
        <v>12350.08</v>
      </c>
      <c r="D143" s="47">
        <v>12350.08</v>
      </c>
      <c r="E143" s="47">
        <v>12350.08</v>
      </c>
      <c r="F143" s="47">
        <v>12350.08</v>
      </c>
      <c r="G143" s="47">
        <v>12350.08</v>
      </c>
      <c r="H143" s="47">
        <v>12350.08</v>
      </c>
      <c r="I143" s="47">
        <v>12350.08</v>
      </c>
      <c r="J143" s="47">
        <v>12350.08</v>
      </c>
      <c r="K143" s="47">
        <v>12350.08</v>
      </c>
      <c r="L143" s="47"/>
      <c r="M143" s="47"/>
      <c r="N143" s="47"/>
      <c r="O143" s="47">
        <f>1555.54+1496.92+1555.46+1558.04+1555.76+1498.76+1493.96+1471.07+1461.26</f>
        <v>13646.77</v>
      </c>
      <c r="P143" s="39">
        <f t="shared" si="3"/>
        <v>124797.49</v>
      </c>
      <c r="Q143" s="40"/>
      <c r="R143" s="45">
        <v>123.0</v>
      </c>
      <c r="S143" s="52" t="s">
        <v>144</v>
      </c>
      <c r="T143" s="48">
        <v>16063.86</v>
      </c>
      <c r="U143" s="47">
        <v>10860.18</v>
      </c>
      <c r="V143" s="41">
        <v>11870.63</v>
      </c>
      <c r="W143" s="49">
        <v>11348.4</v>
      </c>
      <c r="X143" s="49">
        <v>12647.04</v>
      </c>
      <c r="Y143" s="49">
        <v>15521.86</v>
      </c>
      <c r="Z143" s="49">
        <v>15618.33</v>
      </c>
      <c r="AA143" s="50">
        <v>11904.34</v>
      </c>
      <c r="AB143" s="50">
        <v>11924.76</v>
      </c>
      <c r="AC143" s="50"/>
      <c r="AD143" s="50"/>
      <c r="AE143" s="50"/>
      <c r="AF143" s="38">
        <f t="shared" si="4"/>
        <v>117759.4</v>
      </c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ht="12.0" customHeight="1">
      <c r="A144" s="36">
        <v>124.0</v>
      </c>
      <c r="B144" s="52" t="s">
        <v>145</v>
      </c>
      <c r="C144" s="47">
        <v>23370.76</v>
      </c>
      <c r="D144" s="47">
        <v>23356.96</v>
      </c>
      <c r="E144" s="47">
        <v>23356.96</v>
      </c>
      <c r="F144" s="47">
        <v>23356.96</v>
      </c>
      <c r="G144" s="47">
        <v>23356.96</v>
      </c>
      <c r="H144" s="47">
        <v>23356.96</v>
      </c>
      <c r="I144" s="47">
        <v>23356.96</v>
      </c>
      <c r="J144" s="47">
        <v>23356.96</v>
      </c>
      <c r="K144" s="47">
        <v>23356.96</v>
      </c>
      <c r="L144" s="47"/>
      <c r="M144" s="47"/>
      <c r="N144" s="47"/>
      <c r="O144" s="47">
        <f>1012.67+1131.09+894.25+894.25+1249.51+1012.67+1012.67+894.25+894.93</f>
        <v>8996.29</v>
      </c>
      <c r="P144" s="39">
        <f t="shared" si="3"/>
        <v>219222.73</v>
      </c>
      <c r="Q144" s="40"/>
      <c r="R144" s="36">
        <v>124.0</v>
      </c>
      <c r="S144" s="52" t="s">
        <v>145</v>
      </c>
      <c r="T144" s="48">
        <v>24843.45</v>
      </c>
      <c r="U144" s="47">
        <v>24469.52</v>
      </c>
      <c r="V144" s="41">
        <v>26305.46</v>
      </c>
      <c r="W144" s="49">
        <v>31996.33</v>
      </c>
      <c r="X144" s="49">
        <v>27595.88</v>
      </c>
      <c r="Y144" s="49">
        <v>25414.11</v>
      </c>
      <c r="Z144" s="49">
        <v>26737.36</v>
      </c>
      <c r="AA144" s="50">
        <v>40505.18</v>
      </c>
      <c r="AB144" s="50">
        <v>33701.57</v>
      </c>
      <c r="AC144" s="50"/>
      <c r="AD144" s="50"/>
      <c r="AE144" s="50"/>
      <c r="AF144" s="38">
        <f t="shared" si="4"/>
        <v>261568.86</v>
      </c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ht="12.0" customHeight="1">
      <c r="A145" s="45">
        <v>125.0</v>
      </c>
      <c r="B145" s="52" t="s">
        <v>146</v>
      </c>
      <c r="C145" s="47">
        <v>24119.64</v>
      </c>
      <c r="D145" s="47">
        <v>24119.64</v>
      </c>
      <c r="E145" s="47">
        <v>24119.64</v>
      </c>
      <c r="F145" s="47">
        <v>24119.64</v>
      </c>
      <c r="G145" s="47">
        <v>24119.64</v>
      </c>
      <c r="H145" s="47">
        <v>24119.64</v>
      </c>
      <c r="I145" s="47">
        <v>24110.44</v>
      </c>
      <c r="J145" s="47">
        <v>24110.44</v>
      </c>
      <c r="K145" s="47">
        <v>24110.44</v>
      </c>
      <c r="L145" s="47"/>
      <c r="M145" s="47"/>
      <c r="N145" s="47"/>
      <c r="O145" s="47"/>
      <c r="P145" s="39">
        <f t="shared" si="3"/>
        <v>217049.16</v>
      </c>
      <c r="Q145" s="40"/>
      <c r="R145" s="45">
        <v>125.0</v>
      </c>
      <c r="S145" s="52" t="s">
        <v>146</v>
      </c>
      <c r="T145" s="48">
        <v>25253.46</v>
      </c>
      <c r="U145" s="47">
        <v>24271.8</v>
      </c>
      <c r="V145" s="41">
        <v>26565.86</v>
      </c>
      <c r="W145" s="49">
        <v>29291.13</v>
      </c>
      <c r="X145" s="49">
        <v>28767.15</v>
      </c>
      <c r="Y145" s="49">
        <v>25896.28</v>
      </c>
      <c r="Z145" s="49">
        <v>26737.03</v>
      </c>
      <c r="AA145" s="50">
        <v>26285.56</v>
      </c>
      <c r="AB145" s="50">
        <v>35429.89</v>
      </c>
      <c r="AC145" s="50"/>
      <c r="AD145" s="50"/>
      <c r="AE145" s="50"/>
      <c r="AF145" s="38">
        <f t="shared" si="4"/>
        <v>248498.16</v>
      </c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ht="12.0" customHeight="1">
      <c r="A146" s="62">
        <v>126.0</v>
      </c>
      <c r="B146" s="52" t="s">
        <v>147</v>
      </c>
      <c r="C146" s="47">
        <v>16223.72</v>
      </c>
      <c r="D146" s="47">
        <v>16223.72</v>
      </c>
      <c r="E146" s="47">
        <v>16223.72</v>
      </c>
      <c r="F146" s="47">
        <v>16223.72</v>
      </c>
      <c r="G146" s="47">
        <v>16223.72</v>
      </c>
      <c r="H146" s="47">
        <v>16223.72</v>
      </c>
      <c r="I146" s="47">
        <v>16223.72</v>
      </c>
      <c r="J146" s="47">
        <v>16223.72</v>
      </c>
      <c r="K146" s="47">
        <v>16216.47</v>
      </c>
      <c r="L146" s="47"/>
      <c r="M146" s="47"/>
      <c r="N146" s="47"/>
      <c r="O146" s="47"/>
      <c r="P146" s="39">
        <f t="shared" si="3"/>
        <v>146006.23</v>
      </c>
      <c r="Q146" s="40"/>
      <c r="R146" s="62">
        <v>126.0</v>
      </c>
      <c r="S146" s="52" t="s">
        <v>147</v>
      </c>
      <c r="T146" s="48">
        <v>14941.45</v>
      </c>
      <c r="U146" s="47">
        <v>15095.39</v>
      </c>
      <c r="V146" s="41">
        <v>15423.29</v>
      </c>
      <c r="W146" s="49">
        <v>16505.34</v>
      </c>
      <c r="X146" s="49">
        <v>16337.12</v>
      </c>
      <c r="Y146" s="49">
        <v>15511.55</v>
      </c>
      <c r="Z146" s="49">
        <v>16788.92</v>
      </c>
      <c r="AA146" s="50">
        <v>15111.52</v>
      </c>
      <c r="AB146" s="50">
        <v>19567.75</v>
      </c>
      <c r="AC146" s="50"/>
      <c r="AD146" s="50"/>
      <c r="AE146" s="50"/>
      <c r="AF146" s="38">
        <f t="shared" si="4"/>
        <v>145282.33</v>
      </c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ht="12.0" customHeight="1">
      <c r="A147" s="45">
        <v>126.0</v>
      </c>
      <c r="B147" s="52" t="s">
        <v>148</v>
      </c>
      <c r="C147" s="47">
        <v>16188.53</v>
      </c>
      <c r="D147" s="47">
        <v>16188.53</v>
      </c>
      <c r="E147" s="47">
        <v>16188.53</v>
      </c>
      <c r="F147" s="47">
        <v>16188.53</v>
      </c>
      <c r="G147" s="47">
        <v>16184.39</v>
      </c>
      <c r="H147" s="47">
        <v>16184.39</v>
      </c>
      <c r="I147" s="47">
        <v>16184.39</v>
      </c>
      <c r="J147" s="47">
        <v>16184.39</v>
      </c>
      <c r="K147" s="47">
        <v>16184.39</v>
      </c>
      <c r="L147" s="47"/>
      <c r="M147" s="47"/>
      <c r="N147" s="47"/>
      <c r="O147" s="47"/>
      <c r="P147" s="39">
        <f t="shared" si="3"/>
        <v>145676.07</v>
      </c>
      <c r="Q147" s="40"/>
      <c r="R147" s="45">
        <v>126.0</v>
      </c>
      <c r="S147" s="52" t="s">
        <v>148</v>
      </c>
      <c r="T147" s="48">
        <v>19494.07</v>
      </c>
      <c r="U147" s="47">
        <v>14280.49</v>
      </c>
      <c r="V147" s="41">
        <v>15011.29</v>
      </c>
      <c r="W147" s="49">
        <v>16663.42</v>
      </c>
      <c r="X147" s="49">
        <v>16516.74</v>
      </c>
      <c r="Y147" s="49">
        <v>17597.71</v>
      </c>
      <c r="Z147" s="49">
        <v>15798.45</v>
      </c>
      <c r="AA147" s="50">
        <v>14780.64</v>
      </c>
      <c r="AB147" s="50">
        <v>19271.63</v>
      </c>
      <c r="AC147" s="50"/>
      <c r="AD147" s="50"/>
      <c r="AE147" s="50"/>
      <c r="AF147" s="38">
        <f t="shared" si="4"/>
        <v>149414.44</v>
      </c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ht="12.0" customHeight="1">
      <c r="A148" s="45">
        <v>127.0</v>
      </c>
      <c r="B148" s="52" t="s">
        <v>149</v>
      </c>
      <c r="C148" s="47">
        <v>15201.16</v>
      </c>
      <c r="D148" s="47">
        <v>15201.16</v>
      </c>
      <c r="E148" s="47">
        <v>15193.8</v>
      </c>
      <c r="F148" s="47">
        <v>15193.8</v>
      </c>
      <c r="G148" s="47">
        <v>15193.8</v>
      </c>
      <c r="H148" s="47">
        <v>15193.8</v>
      </c>
      <c r="I148" s="47">
        <v>15193.8</v>
      </c>
      <c r="J148" s="47">
        <v>15193.8</v>
      </c>
      <c r="K148" s="47">
        <v>15193.8</v>
      </c>
      <c r="L148" s="47"/>
      <c r="M148" s="47"/>
      <c r="N148" s="47"/>
      <c r="O148" s="47">
        <f>1186.03+1177.65+1178.88+1187.13+1179+1178.93+1159.09+1142.74+1159.09</f>
        <v>10548.54</v>
      </c>
      <c r="P148" s="39">
        <f t="shared" si="3"/>
        <v>147307.46</v>
      </c>
      <c r="Q148" s="40"/>
      <c r="R148" s="45">
        <v>127.0</v>
      </c>
      <c r="S148" s="52" t="s">
        <v>149</v>
      </c>
      <c r="T148" s="48">
        <v>15134.75</v>
      </c>
      <c r="U148" s="47">
        <v>13691.08</v>
      </c>
      <c r="V148" s="48">
        <v>14967.0</v>
      </c>
      <c r="W148" s="49">
        <v>14731.1</v>
      </c>
      <c r="X148" s="49">
        <v>15926.46</v>
      </c>
      <c r="Y148" s="49">
        <v>14904.56</v>
      </c>
      <c r="Z148" s="49">
        <v>18227.26</v>
      </c>
      <c r="AA148" s="50">
        <v>17320.12</v>
      </c>
      <c r="AB148" s="50">
        <v>21722.22</v>
      </c>
      <c r="AC148" s="50"/>
      <c r="AD148" s="50"/>
      <c r="AE148" s="50"/>
      <c r="AF148" s="47">
        <f t="shared" si="4"/>
        <v>146624.55</v>
      </c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ht="12.0" customHeight="1">
      <c r="A149" s="45">
        <v>128.0</v>
      </c>
      <c r="B149" s="52" t="s">
        <v>150</v>
      </c>
      <c r="C149" s="38">
        <v>11288.4</v>
      </c>
      <c r="D149" s="38">
        <v>11288.4</v>
      </c>
      <c r="E149" s="38">
        <v>11288.4</v>
      </c>
      <c r="F149" s="38">
        <v>11288.4</v>
      </c>
      <c r="G149" s="38">
        <v>11288.4</v>
      </c>
      <c r="H149" s="38">
        <v>11292.08</v>
      </c>
      <c r="I149" s="38">
        <v>11292.08</v>
      </c>
      <c r="J149" s="38">
        <v>11292.08</v>
      </c>
      <c r="K149" s="38">
        <v>11292.08</v>
      </c>
      <c r="L149" s="38"/>
      <c r="M149" s="38"/>
      <c r="N149" s="38"/>
      <c r="O149" s="38">
        <f>377.2+377.2+377.2+377.2+377.2+377.2+377.2+377.2+377.2</f>
        <v>3394.8</v>
      </c>
      <c r="P149" s="39">
        <f t="shared" si="3"/>
        <v>105005.12</v>
      </c>
      <c r="Q149" s="40"/>
      <c r="R149" s="45">
        <v>128.0</v>
      </c>
      <c r="S149" s="63" t="s">
        <v>150</v>
      </c>
      <c r="T149" s="64">
        <v>11518.34</v>
      </c>
      <c r="U149" s="38">
        <v>11246.13</v>
      </c>
      <c r="V149" s="41">
        <v>12818.26</v>
      </c>
      <c r="W149" s="43">
        <v>11879.03</v>
      </c>
      <c r="X149" s="43">
        <v>12611.9</v>
      </c>
      <c r="Y149" s="43">
        <v>13047.44</v>
      </c>
      <c r="Z149" s="43">
        <v>14286.77</v>
      </c>
      <c r="AA149" s="44">
        <v>12226.33</v>
      </c>
      <c r="AB149" s="44">
        <v>20233.97</v>
      </c>
      <c r="AC149" s="44"/>
      <c r="AD149" s="44"/>
      <c r="AE149" s="44"/>
      <c r="AF149" s="38">
        <f t="shared" si="4"/>
        <v>119868.17</v>
      </c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ht="12.0" customHeight="1">
      <c r="A150" s="45">
        <v>129.0</v>
      </c>
      <c r="B150" s="52" t="s">
        <v>151</v>
      </c>
      <c r="C150" s="47">
        <v>2467.44</v>
      </c>
      <c r="D150" s="47">
        <v>2467.44</v>
      </c>
      <c r="E150" s="47">
        <v>2467.44</v>
      </c>
      <c r="F150" s="47">
        <v>2467.44</v>
      </c>
      <c r="G150" s="47">
        <v>2467.44</v>
      </c>
      <c r="H150" s="47">
        <v>2467.44</v>
      </c>
      <c r="I150" s="47">
        <v>2467.44</v>
      </c>
      <c r="J150" s="47">
        <v>2467.44</v>
      </c>
      <c r="K150" s="47">
        <v>2467.44</v>
      </c>
      <c r="L150" s="47"/>
      <c r="M150" s="47"/>
      <c r="N150" s="47"/>
      <c r="O150" s="47"/>
      <c r="P150" s="39">
        <f t="shared" si="3"/>
        <v>22206.96</v>
      </c>
      <c r="Q150" s="40"/>
      <c r="R150" s="45">
        <v>129.0</v>
      </c>
      <c r="S150" s="52" t="s">
        <v>151</v>
      </c>
      <c r="T150" s="65">
        <v>2449.1</v>
      </c>
      <c r="U150" s="47">
        <v>2428.51</v>
      </c>
      <c r="V150" s="41">
        <v>2619.52</v>
      </c>
      <c r="W150" s="49">
        <v>2839.36</v>
      </c>
      <c r="X150" s="49">
        <v>2698.13</v>
      </c>
      <c r="Y150" s="49">
        <v>2527.03</v>
      </c>
      <c r="Z150" s="49">
        <v>3434.12</v>
      </c>
      <c r="AA150" s="50">
        <v>2071.55</v>
      </c>
      <c r="AB150" s="50">
        <v>2311.98</v>
      </c>
      <c r="AC150" s="50"/>
      <c r="AD150" s="50"/>
      <c r="AE150" s="50"/>
      <c r="AF150" s="38">
        <f t="shared" si="4"/>
        <v>23379.3</v>
      </c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ht="12.0" customHeight="1">
      <c r="A151" s="45">
        <v>130.0</v>
      </c>
      <c r="B151" s="52" t="s">
        <v>152</v>
      </c>
      <c r="C151" s="47">
        <v>11243.32</v>
      </c>
      <c r="D151" s="47">
        <v>11243.32</v>
      </c>
      <c r="E151" s="47">
        <v>11243.32</v>
      </c>
      <c r="F151" s="47">
        <v>11243.32</v>
      </c>
      <c r="G151" s="47">
        <v>11243.32</v>
      </c>
      <c r="H151" s="47">
        <v>11243.32</v>
      </c>
      <c r="I151" s="47">
        <v>11243.32</v>
      </c>
      <c r="J151" s="47">
        <v>11243.32</v>
      </c>
      <c r="K151" s="47">
        <v>11243.32</v>
      </c>
      <c r="L151" s="47"/>
      <c r="M151" s="47"/>
      <c r="N151" s="47"/>
      <c r="O151" s="47">
        <f>888.22+888.22+888.22+888.22+888.22+888.22+888.22+888.22+899.94</f>
        <v>8005.7</v>
      </c>
      <c r="P151" s="39">
        <f t="shared" si="3"/>
        <v>109195.58</v>
      </c>
      <c r="Q151" s="40"/>
      <c r="R151" s="45">
        <v>130.0</v>
      </c>
      <c r="S151" s="52" t="s">
        <v>152</v>
      </c>
      <c r="T151" s="65">
        <v>12204.86</v>
      </c>
      <c r="U151" s="47">
        <v>31226.54</v>
      </c>
      <c r="V151" s="41">
        <v>12512.79</v>
      </c>
      <c r="W151" s="49">
        <v>14415.95</v>
      </c>
      <c r="X151" s="49">
        <v>13232.94</v>
      </c>
      <c r="Y151" s="49">
        <v>13544.65</v>
      </c>
      <c r="Z151" s="49">
        <v>12797.64</v>
      </c>
      <c r="AA151" s="50">
        <v>12555.24</v>
      </c>
      <c r="AB151" s="50">
        <v>11641.39</v>
      </c>
      <c r="AC151" s="50"/>
      <c r="AD151" s="50"/>
      <c r="AE151" s="50"/>
      <c r="AF151" s="38">
        <f t="shared" si="4"/>
        <v>134132</v>
      </c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ht="12.0" customHeight="1">
      <c r="A152" s="45">
        <v>131.0</v>
      </c>
      <c r="B152" s="52" t="s">
        <v>153</v>
      </c>
      <c r="C152" s="47">
        <v>5928.48</v>
      </c>
      <c r="D152" s="47">
        <v>5928.48</v>
      </c>
      <c r="E152" s="47">
        <v>5917.44</v>
      </c>
      <c r="F152" s="47">
        <v>5917.44</v>
      </c>
      <c r="G152" s="47">
        <v>5917.44</v>
      </c>
      <c r="H152" s="47">
        <v>5917.44</v>
      </c>
      <c r="I152" s="47">
        <v>5917.44</v>
      </c>
      <c r="J152" s="47">
        <v>5917.44</v>
      </c>
      <c r="K152" s="47">
        <v>5917.44</v>
      </c>
      <c r="L152" s="47"/>
      <c r="M152" s="47"/>
      <c r="N152" s="47"/>
      <c r="O152" s="47"/>
      <c r="P152" s="39">
        <f t="shared" si="3"/>
        <v>53279.04</v>
      </c>
      <c r="Q152" s="40"/>
      <c r="R152" s="45">
        <v>131.0</v>
      </c>
      <c r="S152" s="52" t="s">
        <v>153</v>
      </c>
      <c r="T152" s="65">
        <v>6035.03</v>
      </c>
      <c r="U152" s="47">
        <v>-2182.62</v>
      </c>
      <c r="V152" s="41">
        <v>6339.69</v>
      </c>
      <c r="W152" s="49">
        <v>6551.71</v>
      </c>
      <c r="X152" s="49">
        <v>6743.12</v>
      </c>
      <c r="Y152" s="49">
        <v>6423.37</v>
      </c>
      <c r="Z152" s="49">
        <v>6544.59</v>
      </c>
      <c r="AA152" s="50">
        <v>6337.31</v>
      </c>
      <c r="AB152" s="50">
        <v>13136.18</v>
      </c>
      <c r="AC152" s="50"/>
      <c r="AD152" s="50"/>
      <c r="AE152" s="50"/>
      <c r="AF152" s="38">
        <f t="shared" si="4"/>
        <v>55928.38</v>
      </c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ht="12.0" customHeight="1">
      <c r="A153" s="45">
        <v>132.0</v>
      </c>
      <c r="B153" s="52" t="s">
        <v>154</v>
      </c>
      <c r="C153" s="47">
        <v>5136.36</v>
      </c>
      <c r="D153" s="47">
        <v>5136.36</v>
      </c>
      <c r="E153" s="47">
        <v>5136.36</v>
      </c>
      <c r="F153" s="47">
        <v>5136.36</v>
      </c>
      <c r="G153" s="47">
        <v>5136.36</v>
      </c>
      <c r="H153" s="47">
        <v>5136.36</v>
      </c>
      <c r="I153" s="47">
        <v>5136.36</v>
      </c>
      <c r="J153" s="47">
        <v>5136.36</v>
      </c>
      <c r="K153" s="47">
        <v>5136.36</v>
      </c>
      <c r="L153" s="47"/>
      <c r="M153" s="47"/>
      <c r="N153" s="47"/>
      <c r="O153" s="47">
        <f>670.68+670.68+670.68+670.68+670.68+670.68+670.68+670.68+670.68</f>
        <v>6036.12</v>
      </c>
      <c r="P153" s="39">
        <f t="shared" si="3"/>
        <v>52263.36</v>
      </c>
      <c r="Q153" s="40"/>
      <c r="R153" s="45">
        <v>132.0</v>
      </c>
      <c r="S153" s="52" t="s">
        <v>154</v>
      </c>
      <c r="T153" s="65">
        <v>4976.08</v>
      </c>
      <c r="U153" s="47">
        <v>4929.31</v>
      </c>
      <c r="V153" s="41">
        <v>5439.2</v>
      </c>
      <c r="W153" s="49">
        <v>5462.33</v>
      </c>
      <c r="X153" s="49">
        <v>5775.37</v>
      </c>
      <c r="Y153" s="49">
        <v>5373.1</v>
      </c>
      <c r="Z153" s="49">
        <v>5347.34</v>
      </c>
      <c r="AA153" s="50">
        <v>5472.65</v>
      </c>
      <c r="AB153" s="50">
        <v>5907.86</v>
      </c>
      <c r="AC153" s="50"/>
      <c r="AD153" s="50"/>
      <c r="AE153" s="50"/>
      <c r="AF153" s="38">
        <f t="shared" si="4"/>
        <v>48683.24</v>
      </c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ht="12.0" customHeight="1">
      <c r="A154" s="45">
        <v>133.0</v>
      </c>
      <c r="B154" s="52" t="s">
        <v>155</v>
      </c>
      <c r="C154" s="47">
        <v>4432.86</v>
      </c>
      <c r="D154" s="47">
        <v>4432.86</v>
      </c>
      <c r="E154" s="47">
        <v>4432.86</v>
      </c>
      <c r="F154" s="47">
        <v>5527.76</v>
      </c>
      <c r="G154" s="47">
        <v>4299.32</v>
      </c>
      <c r="H154" s="47">
        <v>4928.81</v>
      </c>
      <c r="I154" s="47">
        <v>4928.81</v>
      </c>
      <c r="J154" s="47">
        <v>4928.81</v>
      </c>
      <c r="K154" s="47">
        <v>4928.81</v>
      </c>
      <c r="L154" s="47"/>
      <c r="M154" s="47"/>
      <c r="N154" s="47"/>
      <c r="O154" s="47"/>
      <c r="P154" s="39">
        <f t="shared" si="3"/>
        <v>42840.9</v>
      </c>
      <c r="Q154" s="40"/>
      <c r="R154" s="45">
        <v>133.0</v>
      </c>
      <c r="S154" s="52" t="s">
        <v>155</v>
      </c>
      <c r="T154" s="65">
        <v>-3105.67</v>
      </c>
      <c r="U154" s="47">
        <v>4739.37</v>
      </c>
      <c r="V154" s="41">
        <v>5050.04</v>
      </c>
      <c r="W154" s="49">
        <v>5386.29</v>
      </c>
      <c r="X154" s="49">
        <v>5360.68</v>
      </c>
      <c r="Y154" s="49">
        <v>6964.61</v>
      </c>
      <c r="Z154" s="49">
        <v>5463.59</v>
      </c>
      <c r="AA154" s="50">
        <v>5231.68</v>
      </c>
      <c r="AB154" s="50">
        <v>6733.47</v>
      </c>
      <c r="AC154" s="50"/>
      <c r="AD154" s="50"/>
      <c r="AE154" s="50"/>
      <c r="AF154" s="38">
        <f t="shared" si="4"/>
        <v>41824.06</v>
      </c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ht="12.0" customHeight="1">
      <c r="A155" s="45">
        <v>134.0</v>
      </c>
      <c r="B155" s="52" t="s">
        <v>156</v>
      </c>
      <c r="C155" s="47">
        <v>8148.53</v>
      </c>
      <c r="D155" s="47">
        <v>8149.45</v>
      </c>
      <c r="E155" s="47">
        <v>8149.45</v>
      </c>
      <c r="F155" s="47">
        <v>8149.45</v>
      </c>
      <c r="G155" s="47">
        <v>8149.45</v>
      </c>
      <c r="H155" s="47">
        <v>8149.45</v>
      </c>
      <c r="I155" s="47">
        <v>8149.45</v>
      </c>
      <c r="J155" s="47">
        <v>8149.45</v>
      </c>
      <c r="K155" s="47">
        <v>8149.45</v>
      </c>
      <c r="L155" s="47"/>
      <c r="M155" s="47"/>
      <c r="N155" s="47"/>
      <c r="O155" s="47">
        <f>702.63+701.16+702.6+703.73+702.74+702.77+669.14+669.15+669.15</f>
        <v>6223.07</v>
      </c>
      <c r="P155" s="39">
        <f t="shared" si="3"/>
        <v>79567.2</v>
      </c>
      <c r="Q155" s="40"/>
      <c r="R155" s="45">
        <v>134.0</v>
      </c>
      <c r="S155" s="52" t="s">
        <v>156</v>
      </c>
      <c r="T155" s="65">
        <v>1128.63</v>
      </c>
      <c r="U155" s="47">
        <v>8969.11</v>
      </c>
      <c r="V155" s="41">
        <v>9483.23</v>
      </c>
      <c r="W155" s="49">
        <v>9244.8</v>
      </c>
      <c r="X155" s="49">
        <v>10118.1</v>
      </c>
      <c r="Y155" s="49">
        <v>9450.59</v>
      </c>
      <c r="Z155" s="49">
        <v>9702.35</v>
      </c>
      <c r="AA155" s="50">
        <v>9061.68</v>
      </c>
      <c r="AB155" s="50">
        <v>7789.85</v>
      </c>
      <c r="AC155" s="50"/>
      <c r="AD155" s="50"/>
      <c r="AE155" s="50"/>
      <c r="AF155" s="38">
        <f t="shared" si="4"/>
        <v>74948.34</v>
      </c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ht="12.0" customHeight="1">
      <c r="A156" s="45">
        <v>135.0</v>
      </c>
      <c r="B156" s="52" t="s">
        <v>157</v>
      </c>
      <c r="C156" s="47">
        <v>5839.7</v>
      </c>
      <c r="D156" s="47">
        <v>5839.7</v>
      </c>
      <c r="E156" s="47">
        <v>5839.7</v>
      </c>
      <c r="F156" s="47">
        <v>5839.7</v>
      </c>
      <c r="G156" s="47">
        <v>5833.95</v>
      </c>
      <c r="H156" s="47">
        <v>5833.95</v>
      </c>
      <c r="I156" s="47">
        <v>5833.96</v>
      </c>
      <c r="J156" s="47">
        <v>5835.1</v>
      </c>
      <c r="K156" s="47">
        <v>5835.1</v>
      </c>
      <c r="L156" s="47"/>
      <c r="M156" s="47"/>
      <c r="N156" s="47"/>
      <c r="O156" s="47"/>
      <c r="P156" s="39">
        <f t="shared" si="3"/>
        <v>52530.86</v>
      </c>
      <c r="Q156" s="40"/>
      <c r="R156" s="45">
        <v>135.0</v>
      </c>
      <c r="S156" s="52" t="s">
        <v>157</v>
      </c>
      <c r="T156" s="65">
        <v>-652.93</v>
      </c>
      <c r="U156" s="47">
        <v>4633.38</v>
      </c>
      <c r="V156" s="41">
        <v>5091.55</v>
      </c>
      <c r="W156" s="49">
        <v>5009.46</v>
      </c>
      <c r="X156" s="49">
        <v>5470.83</v>
      </c>
      <c r="Y156" s="49">
        <v>4891.51</v>
      </c>
      <c r="Z156" s="49">
        <v>5195.89</v>
      </c>
      <c r="AA156" s="50">
        <v>4933.24</v>
      </c>
      <c r="AB156" s="50">
        <v>4409.05</v>
      </c>
      <c r="AC156" s="50"/>
      <c r="AD156" s="50"/>
      <c r="AE156" s="50"/>
      <c r="AF156" s="38">
        <f t="shared" si="4"/>
        <v>38981.98</v>
      </c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ht="12.0" customHeight="1">
      <c r="A157" s="45">
        <v>136.0</v>
      </c>
      <c r="B157" s="52" t="s">
        <v>158</v>
      </c>
      <c r="C157" s="47">
        <v>5370.96</v>
      </c>
      <c r="D157" s="47">
        <v>5404.08</v>
      </c>
      <c r="E157" s="47">
        <v>5404.08</v>
      </c>
      <c r="F157" s="47">
        <v>5404.08</v>
      </c>
      <c r="G157" s="47">
        <v>5404.08</v>
      </c>
      <c r="H157" s="47">
        <v>5404.08</v>
      </c>
      <c r="I157" s="47">
        <v>5404.08</v>
      </c>
      <c r="J157" s="47">
        <v>5756.52</v>
      </c>
      <c r="K157" s="47">
        <v>5756.52</v>
      </c>
      <c r="L157" s="47"/>
      <c r="M157" s="47"/>
      <c r="N157" s="47"/>
      <c r="O157" s="47">
        <f>398.36+398.36+398.36+398.36+398.36+398.36+398.36+424.34+424.34</f>
        <v>3637.2</v>
      </c>
      <c r="P157" s="39">
        <f t="shared" si="3"/>
        <v>52945.68</v>
      </c>
      <c r="Q157" s="40"/>
      <c r="R157" s="45">
        <v>136.0</v>
      </c>
      <c r="S157" s="52" t="s">
        <v>158</v>
      </c>
      <c r="T157" s="65">
        <v>-2135.76</v>
      </c>
      <c r="U157" s="47">
        <v>5472.68</v>
      </c>
      <c r="V157" s="41">
        <v>5831.12</v>
      </c>
      <c r="W157" s="49">
        <v>6179.01</v>
      </c>
      <c r="X157" s="49">
        <v>6187.74</v>
      </c>
      <c r="Y157" s="49">
        <v>5867.24</v>
      </c>
      <c r="Z157" s="49">
        <v>6178.23</v>
      </c>
      <c r="AA157" s="50">
        <v>5755.51</v>
      </c>
      <c r="AB157" s="50">
        <v>7819.31</v>
      </c>
      <c r="AC157" s="50"/>
      <c r="AD157" s="50"/>
      <c r="AE157" s="50"/>
      <c r="AF157" s="38">
        <f t="shared" si="4"/>
        <v>47155.08</v>
      </c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ht="12.0" customHeight="1">
      <c r="A158" s="36">
        <v>137.0</v>
      </c>
      <c r="B158" s="46" t="s">
        <v>159</v>
      </c>
      <c r="C158" s="53">
        <v>5945.04</v>
      </c>
      <c r="D158" s="53">
        <v>5945.04</v>
      </c>
      <c r="E158" s="53">
        <v>5945.04</v>
      </c>
      <c r="F158" s="53">
        <v>5945.04</v>
      </c>
      <c r="G158" s="53">
        <v>5945.04</v>
      </c>
      <c r="H158" s="53">
        <v>5945.04</v>
      </c>
      <c r="I158" s="53">
        <v>5945.04</v>
      </c>
      <c r="J158" s="53">
        <v>5945.04</v>
      </c>
      <c r="K158" s="53">
        <v>5945.04</v>
      </c>
      <c r="L158" s="53"/>
      <c r="M158" s="53"/>
      <c r="N158" s="53"/>
      <c r="O158" s="47"/>
      <c r="P158" s="39">
        <f t="shared" si="3"/>
        <v>53505.36</v>
      </c>
      <c r="Q158" s="40"/>
      <c r="R158" s="36">
        <v>137.0</v>
      </c>
      <c r="S158" s="46" t="s">
        <v>159</v>
      </c>
      <c r="T158" s="65">
        <v>-1737.36</v>
      </c>
      <c r="U158" s="53">
        <v>6076.74</v>
      </c>
      <c r="V158" s="41">
        <v>7023.47</v>
      </c>
      <c r="W158" s="49">
        <v>11180.01</v>
      </c>
      <c r="X158" s="49">
        <v>7026.3</v>
      </c>
      <c r="Y158" s="49">
        <v>6546.88</v>
      </c>
      <c r="Z158" s="49">
        <v>6659.06</v>
      </c>
      <c r="AA158" s="50">
        <v>6484.81</v>
      </c>
      <c r="AB158" s="50">
        <v>6322.64</v>
      </c>
      <c r="AC158" s="50"/>
      <c r="AD158" s="50"/>
      <c r="AE158" s="50"/>
      <c r="AF158" s="38">
        <f t="shared" si="4"/>
        <v>55582.55</v>
      </c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ht="13.5" customHeight="1">
      <c r="A159" s="10">
        <v>128.0</v>
      </c>
      <c r="B159" s="15" t="s">
        <v>4</v>
      </c>
      <c r="C159" s="55" t="s">
        <v>5</v>
      </c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8"/>
      <c r="O159" s="13" t="s">
        <v>6</v>
      </c>
      <c r="P159" s="13" t="s">
        <v>7</v>
      </c>
      <c r="Q159" s="14"/>
      <c r="R159" s="10" t="s">
        <v>3</v>
      </c>
      <c r="S159" s="15" t="s">
        <v>4</v>
      </c>
      <c r="T159" s="12" t="s">
        <v>8</v>
      </c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16" t="s">
        <v>9</v>
      </c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ht="12.0" customHeight="1">
      <c r="A160" s="17"/>
      <c r="B160" s="17"/>
      <c r="C160" s="56" t="s">
        <v>10</v>
      </c>
      <c r="D160" s="57" t="s">
        <v>11</v>
      </c>
      <c r="E160" s="21" t="s">
        <v>12</v>
      </c>
      <c r="F160" s="21" t="s">
        <v>13</v>
      </c>
      <c r="G160" s="21" t="s">
        <v>14</v>
      </c>
      <c r="H160" s="57" t="s">
        <v>15</v>
      </c>
      <c r="I160" s="21" t="s">
        <v>16</v>
      </c>
      <c r="J160" s="57" t="s">
        <v>17</v>
      </c>
      <c r="K160" s="21" t="s">
        <v>18</v>
      </c>
      <c r="L160" s="66" t="s">
        <v>19</v>
      </c>
      <c r="M160" s="22" t="s">
        <v>20</v>
      </c>
      <c r="N160" s="21" t="s">
        <v>21</v>
      </c>
      <c r="O160" s="17"/>
      <c r="P160" s="17"/>
      <c r="Q160" s="14"/>
      <c r="R160" s="17"/>
      <c r="S160" s="17"/>
      <c r="T160" s="19" t="s">
        <v>10</v>
      </c>
      <c r="U160" s="20" t="s">
        <v>11</v>
      </c>
      <c r="V160" s="19" t="s">
        <v>12</v>
      </c>
      <c r="W160" s="19" t="s">
        <v>13</v>
      </c>
      <c r="X160" s="19" t="s">
        <v>14</v>
      </c>
      <c r="Y160" s="20" t="s">
        <v>15</v>
      </c>
      <c r="Z160" s="19" t="s">
        <v>16</v>
      </c>
      <c r="AA160" s="59" t="s">
        <v>17</v>
      </c>
      <c r="AB160" s="59" t="s">
        <v>18</v>
      </c>
      <c r="AC160" s="22" t="s">
        <v>19</v>
      </c>
      <c r="AD160" s="22" t="s">
        <v>20</v>
      </c>
      <c r="AE160" s="59" t="s">
        <v>21</v>
      </c>
      <c r="AF160" s="17"/>
      <c r="AG160" s="2"/>
      <c r="AH160" s="2"/>
      <c r="AI160" s="2"/>
      <c r="AJ160" s="23"/>
      <c r="AK160" s="24"/>
      <c r="AL160" s="24"/>
      <c r="AM160" s="24"/>
      <c r="AN160" s="2"/>
      <c r="AO160" s="24"/>
      <c r="AP160" s="25"/>
    </row>
    <row r="161" ht="11.25" customHeight="1">
      <c r="A161" s="17"/>
      <c r="B161" s="17"/>
      <c r="C161" s="60"/>
      <c r="E161" s="17"/>
      <c r="F161" s="17"/>
      <c r="G161" s="17"/>
      <c r="I161" s="17"/>
      <c r="K161" s="17"/>
      <c r="M161" s="17"/>
      <c r="N161" s="17"/>
      <c r="O161" s="17"/>
      <c r="P161" s="17"/>
      <c r="Q161" s="14"/>
      <c r="R161" s="17"/>
      <c r="S161" s="17"/>
      <c r="T161" s="17"/>
      <c r="V161" s="17"/>
      <c r="W161" s="17"/>
      <c r="X161" s="17"/>
      <c r="Z161" s="17"/>
      <c r="AA161" s="18"/>
      <c r="AB161" s="18"/>
      <c r="AC161" s="17"/>
      <c r="AD161" s="17"/>
      <c r="AE161" s="18"/>
      <c r="AF161" s="17"/>
      <c r="AG161" s="2"/>
      <c r="AH161" s="2"/>
      <c r="AI161" s="2"/>
      <c r="AJ161" s="23"/>
      <c r="AK161" s="26"/>
      <c r="AL161" s="26"/>
      <c r="AM161" s="26"/>
      <c r="AN161" s="2"/>
      <c r="AO161" s="26"/>
      <c r="AP161" s="25"/>
    </row>
    <row r="162" ht="12.75" customHeight="1">
      <c r="A162" s="17"/>
      <c r="B162" s="17"/>
      <c r="C162" s="60"/>
      <c r="E162" s="17"/>
      <c r="F162" s="17"/>
      <c r="G162" s="17"/>
      <c r="I162" s="17"/>
      <c r="K162" s="17"/>
      <c r="M162" s="17"/>
      <c r="N162" s="17"/>
      <c r="O162" s="17"/>
      <c r="P162" s="17"/>
      <c r="Q162" s="14"/>
      <c r="R162" s="17"/>
      <c r="S162" s="17"/>
      <c r="T162" s="17"/>
      <c r="V162" s="17"/>
      <c r="W162" s="17"/>
      <c r="X162" s="17"/>
      <c r="Z162" s="17"/>
      <c r="AA162" s="18"/>
      <c r="AB162" s="18"/>
      <c r="AC162" s="17"/>
      <c r="AD162" s="17"/>
      <c r="AE162" s="18"/>
      <c r="AF162" s="17"/>
      <c r="AG162" s="2"/>
      <c r="AH162" s="2"/>
      <c r="AI162" s="2"/>
      <c r="AJ162" s="23"/>
      <c r="AK162" s="24"/>
      <c r="AL162" s="24"/>
      <c r="AM162" s="24"/>
      <c r="AN162" s="2"/>
      <c r="AO162" s="24"/>
      <c r="AP162" s="25"/>
    </row>
    <row r="163" ht="11.25" customHeight="1">
      <c r="A163" s="17"/>
      <c r="B163" s="17"/>
      <c r="C163" s="60"/>
      <c r="E163" s="17"/>
      <c r="F163" s="17"/>
      <c r="G163" s="17"/>
      <c r="I163" s="17"/>
      <c r="K163" s="17"/>
      <c r="M163" s="17"/>
      <c r="N163" s="17"/>
      <c r="O163" s="17"/>
      <c r="P163" s="17"/>
      <c r="Q163" s="14"/>
      <c r="R163" s="17"/>
      <c r="S163" s="17"/>
      <c r="T163" s="17"/>
      <c r="V163" s="17"/>
      <c r="W163" s="17"/>
      <c r="X163" s="17"/>
      <c r="Z163" s="17"/>
      <c r="AA163" s="18"/>
      <c r="AB163" s="18"/>
      <c r="AC163" s="17"/>
      <c r="AD163" s="17"/>
      <c r="AE163" s="18"/>
      <c r="AF163" s="17"/>
      <c r="AG163" s="2"/>
      <c r="AH163" s="2"/>
      <c r="AI163" s="2"/>
      <c r="AJ163" s="23"/>
      <c r="AK163" s="23"/>
      <c r="AL163" s="23"/>
      <c r="AM163" s="23"/>
      <c r="AN163" s="2"/>
      <c r="AO163" s="23"/>
      <c r="AP163" s="25"/>
    </row>
    <row r="164" ht="12.0" customHeight="1">
      <c r="A164" s="17"/>
      <c r="B164" s="17"/>
      <c r="C164" s="60"/>
      <c r="E164" s="17"/>
      <c r="F164" s="17"/>
      <c r="G164" s="17"/>
      <c r="I164" s="17"/>
      <c r="K164" s="17"/>
      <c r="M164" s="17"/>
      <c r="N164" s="17"/>
      <c r="O164" s="17"/>
      <c r="P164" s="17"/>
      <c r="Q164" s="14"/>
      <c r="R164" s="17"/>
      <c r="S164" s="17"/>
      <c r="T164" s="17"/>
      <c r="V164" s="17"/>
      <c r="W164" s="17"/>
      <c r="X164" s="17"/>
      <c r="Z164" s="17"/>
      <c r="AA164" s="18"/>
      <c r="AB164" s="18"/>
      <c r="AC164" s="17"/>
      <c r="AD164" s="17"/>
      <c r="AE164" s="18"/>
      <c r="AF164" s="17"/>
      <c r="AG164" s="2"/>
      <c r="AH164" s="2"/>
      <c r="AI164" s="2"/>
      <c r="AJ164" s="23"/>
      <c r="AK164" s="23"/>
      <c r="AL164" s="23"/>
      <c r="AM164" s="23"/>
      <c r="AN164" s="2"/>
      <c r="AO164" s="23"/>
      <c r="AP164" s="25"/>
    </row>
    <row r="165" ht="13.5" customHeight="1">
      <c r="A165" s="27"/>
      <c r="B165" s="27"/>
      <c r="C165" s="61"/>
      <c r="E165" s="27"/>
      <c r="F165" s="27"/>
      <c r="G165" s="27"/>
      <c r="I165" s="27"/>
      <c r="K165" s="27"/>
      <c r="L165" s="67"/>
      <c r="M165" s="27"/>
      <c r="N165" s="27"/>
      <c r="O165" s="27"/>
      <c r="P165" s="27"/>
      <c r="Q165" s="14"/>
      <c r="R165" s="27"/>
      <c r="S165" s="27"/>
      <c r="T165" s="27"/>
      <c r="V165" s="27"/>
      <c r="W165" s="27"/>
      <c r="X165" s="27"/>
      <c r="Z165" s="27"/>
      <c r="AA165" s="28"/>
      <c r="AB165" s="28"/>
      <c r="AC165" s="27"/>
      <c r="AD165" s="27"/>
      <c r="AE165" s="28"/>
      <c r="AF165" s="27"/>
      <c r="AG165" s="2"/>
      <c r="AH165" s="2"/>
      <c r="AI165" s="2"/>
      <c r="AJ165" s="23"/>
      <c r="AK165" s="23"/>
      <c r="AL165" s="23"/>
      <c r="AM165" s="23"/>
      <c r="AN165" s="2"/>
      <c r="AO165" s="23"/>
      <c r="AP165" s="25"/>
    </row>
    <row r="166" ht="12.0" customHeight="1">
      <c r="A166" s="29">
        <v>1.0</v>
      </c>
      <c r="B166" s="29">
        <v>2.0</v>
      </c>
      <c r="C166" s="34">
        <v>3.0</v>
      </c>
      <c r="D166" s="33">
        <v>4.0</v>
      </c>
      <c r="E166" s="29">
        <v>5.0</v>
      </c>
      <c r="F166" s="33">
        <v>6.0</v>
      </c>
      <c r="G166" s="29">
        <v>7.0</v>
      </c>
      <c r="H166" s="33">
        <v>8.0</v>
      </c>
      <c r="I166" s="29">
        <v>9.0</v>
      </c>
      <c r="J166" s="29">
        <v>10.0</v>
      </c>
      <c r="K166" s="33">
        <v>11.0</v>
      </c>
      <c r="L166" s="29">
        <v>12.0</v>
      </c>
      <c r="M166" s="33">
        <v>12.0</v>
      </c>
      <c r="N166" s="29">
        <v>14.0</v>
      </c>
      <c r="O166" s="29">
        <v>15.0</v>
      </c>
      <c r="P166" s="29">
        <v>16.0</v>
      </c>
      <c r="Q166" s="35"/>
      <c r="R166" s="29">
        <v>1.0</v>
      </c>
      <c r="S166" s="30">
        <v>2.0</v>
      </c>
      <c r="T166" s="29">
        <v>3.0</v>
      </c>
      <c r="U166" s="29">
        <v>4.0</v>
      </c>
      <c r="V166" s="33">
        <v>5.0</v>
      </c>
      <c r="W166" s="29">
        <v>6.0</v>
      </c>
      <c r="X166" s="33">
        <v>7.0</v>
      </c>
      <c r="Y166" s="29">
        <v>8.0</v>
      </c>
      <c r="Z166" s="34">
        <v>9.0</v>
      </c>
      <c r="AA166" s="33">
        <v>10.0</v>
      </c>
      <c r="AB166" s="33">
        <v>11.0</v>
      </c>
      <c r="AC166" s="33">
        <v>12.0</v>
      </c>
      <c r="AD166" s="29">
        <v>13.0</v>
      </c>
      <c r="AE166" s="30">
        <v>14.0</v>
      </c>
      <c r="AF166" s="29">
        <v>15.0</v>
      </c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ht="12.0" customHeight="1">
      <c r="A167" s="45">
        <v>138.0</v>
      </c>
      <c r="B167" s="52" t="s">
        <v>160</v>
      </c>
      <c r="C167" s="47">
        <v>64125.84</v>
      </c>
      <c r="D167" s="47">
        <v>64125.84</v>
      </c>
      <c r="E167" s="47">
        <v>64125.84</v>
      </c>
      <c r="F167" s="47">
        <v>64125.84</v>
      </c>
      <c r="G167" s="47">
        <v>64125.84</v>
      </c>
      <c r="H167" s="47">
        <v>64079.84</v>
      </c>
      <c r="I167" s="47">
        <v>64079.84</v>
      </c>
      <c r="J167" s="47">
        <v>64079.84</v>
      </c>
      <c r="K167" s="47">
        <v>64079.84</v>
      </c>
      <c r="L167" s="47"/>
      <c r="M167" s="47"/>
      <c r="N167" s="47"/>
      <c r="O167" s="47">
        <f>6946.92+6946.92+6946.92+6946.92+6946.92+6946.92+6946.92+6946.92+6946.92</f>
        <v>62522.28</v>
      </c>
      <c r="P167" s="39">
        <f t="shared" ref="P167:P188" si="5">SUM(C167:O167)</f>
        <v>639470.84</v>
      </c>
      <c r="Q167" s="40"/>
      <c r="R167" s="45">
        <v>138.0</v>
      </c>
      <c r="S167" s="52" t="s">
        <v>160</v>
      </c>
      <c r="T167" s="65">
        <v>68127.0</v>
      </c>
      <c r="U167" s="42">
        <v>56437.92</v>
      </c>
      <c r="V167" s="41">
        <v>58640.98</v>
      </c>
      <c r="W167" s="49">
        <v>72565.71</v>
      </c>
      <c r="X167" s="49">
        <v>63893.89</v>
      </c>
      <c r="Y167" s="49">
        <v>62098.22</v>
      </c>
      <c r="Z167" s="49">
        <v>63062.04</v>
      </c>
      <c r="AA167" s="50">
        <v>56039.79</v>
      </c>
      <c r="AB167" s="50">
        <v>52800.49</v>
      </c>
      <c r="AC167" s="50"/>
      <c r="AD167" s="50"/>
      <c r="AE167" s="50"/>
      <c r="AF167" s="38">
        <f t="shared" ref="AF167:AF188" si="6">SUM(T167:AE167)</f>
        <v>553666.04</v>
      </c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ht="12.0" customHeight="1">
      <c r="A168" s="45">
        <v>139.0</v>
      </c>
      <c r="B168" s="52" t="s">
        <v>161</v>
      </c>
      <c r="C168" s="47">
        <v>34693.2</v>
      </c>
      <c r="D168" s="47">
        <v>34693.2</v>
      </c>
      <c r="E168" s="47">
        <v>34693.2</v>
      </c>
      <c r="F168" s="47">
        <v>34696.88</v>
      </c>
      <c r="G168" s="47">
        <v>34696.88</v>
      </c>
      <c r="H168" s="47">
        <v>34696.88</v>
      </c>
      <c r="I168" s="47">
        <v>34696.88</v>
      </c>
      <c r="J168" s="47">
        <v>34696.88</v>
      </c>
      <c r="K168" s="47">
        <v>34696.88</v>
      </c>
      <c r="L168" s="47"/>
      <c r="M168" s="47"/>
      <c r="N168" s="47"/>
      <c r="O168" s="47">
        <f>1968.8+1968.8+1968.8+1968.8+1968.8+1968.8+1968.8+1968.8+1968.8</f>
        <v>17719.2</v>
      </c>
      <c r="P168" s="39">
        <f t="shared" si="5"/>
        <v>329980.08</v>
      </c>
      <c r="Q168" s="40"/>
      <c r="R168" s="45">
        <v>139.0</v>
      </c>
      <c r="S168" s="52" t="s">
        <v>161</v>
      </c>
      <c r="T168" s="65">
        <v>47940.74</v>
      </c>
      <c r="U168" s="47">
        <v>31181.36</v>
      </c>
      <c r="V168" s="41">
        <v>32723.59</v>
      </c>
      <c r="W168" s="49">
        <v>40402.53</v>
      </c>
      <c r="X168" s="49">
        <v>36113.87</v>
      </c>
      <c r="Y168" s="49">
        <v>48027.16</v>
      </c>
      <c r="Z168" s="49">
        <v>50737.23</v>
      </c>
      <c r="AA168" s="50">
        <v>33917.86</v>
      </c>
      <c r="AB168" s="50">
        <v>30001.74</v>
      </c>
      <c r="AC168" s="50"/>
      <c r="AD168" s="50"/>
      <c r="AE168" s="50"/>
      <c r="AF168" s="38">
        <f t="shared" si="6"/>
        <v>351046.08</v>
      </c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ht="12.0" customHeight="1">
      <c r="A169" s="45">
        <v>140.0</v>
      </c>
      <c r="B169" s="52" t="s">
        <v>162</v>
      </c>
      <c r="C169" s="47">
        <v>26757.28</v>
      </c>
      <c r="D169" s="47">
        <v>26757.28</v>
      </c>
      <c r="E169" s="47">
        <v>26757.28</v>
      </c>
      <c r="F169" s="47">
        <v>26750.84</v>
      </c>
      <c r="G169" s="47">
        <v>26750.84</v>
      </c>
      <c r="H169" s="47">
        <v>26750.84</v>
      </c>
      <c r="I169" s="47">
        <v>26750.84</v>
      </c>
      <c r="J169" s="47">
        <v>26750.84</v>
      </c>
      <c r="K169" s="47">
        <v>26750.84</v>
      </c>
      <c r="L169" s="47"/>
      <c r="M169" s="47"/>
      <c r="N169" s="47"/>
      <c r="O169" s="47"/>
      <c r="P169" s="39">
        <f t="shared" si="5"/>
        <v>240776.88</v>
      </c>
      <c r="Q169" s="40"/>
      <c r="R169" s="45">
        <v>140.0</v>
      </c>
      <c r="S169" s="52" t="s">
        <v>162</v>
      </c>
      <c r="T169" s="65">
        <v>37423.28</v>
      </c>
      <c r="U169" s="47">
        <v>23071.18</v>
      </c>
      <c r="V169" s="41">
        <v>24299.83</v>
      </c>
      <c r="W169" s="49">
        <v>28757.43</v>
      </c>
      <c r="X169" s="49">
        <v>28143.05</v>
      </c>
      <c r="Y169" s="49">
        <v>24492.87</v>
      </c>
      <c r="Z169" s="49">
        <v>25803.22</v>
      </c>
      <c r="AA169" s="50">
        <v>23772.4</v>
      </c>
      <c r="AB169" s="50">
        <v>23548.48</v>
      </c>
      <c r="AC169" s="50"/>
      <c r="AD169" s="50"/>
      <c r="AE169" s="50"/>
      <c r="AF169" s="38">
        <f t="shared" si="6"/>
        <v>239311.74</v>
      </c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ht="12.0" customHeight="1">
      <c r="A170" s="45">
        <v>141.0</v>
      </c>
      <c r="B170" s="52" t="s">
        <v>163</v>
      </c>
      <c r="C170" s="47">
        <v>26537.4</v>
      </c>
      <c r="D170" s="47">
        <v>26537.4</v>
      </c>
      <c r="E170" s="47">
        <v>26537.4</v>
      </c>
      <c r="F170" s="47">
        <v>26537.4</v>
      </c>
      <c r="G170" s="47">
        <v>26537.4</v>
      </c>
      <c r="H170" s="47">
        <v>26546.6</v>
      </c>
      <c r="I170" s="47">
        <v>26546.6</v>
      </c>
      <c r="J170" s="47">
        <v>26546.6</v>
      </c>
      <c r="K170" s="47">
        <v>26546.6</v>
      </c>
      <c r="L170" s="47"/>
      <c r="M170" s="47"/>
      <c r="N170" s="47"/>
      <c r="O170" s="47"/>
      <c r="P170" s="39">
        <f t="shared" si="5"/>
        <v>238873.4</v>
      </c>
      <c r="Q170" s="40"/>
      <c r="R170" s="45">
        <v>141.0</v>
      </c>
      <c r="S170" s="52" t="s">
        <v>163</v>
      </c>
      <c r="T170" s="65">
        <v>26542.94</v>
      </c>
      <c r="U170" s="47">
        <v>22066.75</v>
      </c>
      <c r="V170" s="41">
        <v>24534.29</v>
      </c>
      <c r="W170" s="49">
        <v>27442.05</v>
      </c>
      <c r="X170" s="49">
        <v>28027.94</v>
      </c>
      <c r="Y170" s="49">
        <v>27039.79</v>
      </c>
      <c r="Z170" s="49">
        <v>25002.31</v>
      </c>
      <c r="AA170" s="50">
        <v>23557.59</v>
      </c>
      <c r="AB170" s="50">
        <v>22441.65</v>
      </c>
      <c r="AC170" s="50"/>
      <c r="AD170" s="50"/>
      <c r="AE170" s="50"/>
      <c r="AF170" s="38">
        <f t="shared" si="6"/>
        <v>226655.31</v>
      </c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ht="12.0" customHeight="1">
      <c r="A171" s="45">
        <v>142.0</v>
      </c>
      <c r="B171" s="52" t="s">
        <v>164</v>
      </c>
      <c r="C171" s="47">
        <v>30016.17</v>
      </c>
      <c r="D171" s="47">
        <v>30016.17</v>
      </c>
      <c r="E171" s="47">
        <v>30016.17</v>
      </c>
      <c r="F171" s="47">
        <v>26662.52</v>
      </c>
      <c r="G171" s="47">
        <v>16601.57</v>
      </c>
      <c r="H171" s="47">
        <v>26662.52</v>
      </c>
      <c r="I171" s="47">
        <v>26662.52</v>
      </c>
      <c r="J171" s="47">
        <v>26664.36</v>
      </c>
      <c r="K171" s="47">
        <v>26660.68</v>
      </c>
      <c r="L171" s="47"/>
      <c r="M171" s="47"/>
      <c r="N171" s="47"/>
      <c r="O171" s="47"/>
      <c r="P171" s="39">
        <f t="shared" si="5"/>
        <v>239962.68</v>
      </c>
      <c r="Q171" s="40"/>
      <c r="R171" s="45">
        <v>142.0</v>
      </c>
      <c r="S171" s="52" t="s">
        <v>164</v>
      </c>
      <c r="T171" s="65">
        <v>33971.79</v>
      </c>
      <c r="U171" s="47">
        <v>29617.95</v>
      </c>
      <c r="V171" s="41">
        <v>36615.91</v>
      </c>
      <c r="W171" s="49">
        <v>27350.97</v>
      </c>
      <c r="X171" s="49">
        <v>27369.86</v>
      </c>
      <c r="Y171" s="49">
        <v>27074.85</v>
      </c>
      <c r="Z171" s="49">
        <v>25262.38</v>
      </c>
      <c r="AA171" s="50">
        <v>24212.72</v>
      </c>
      <c r="AB171" s="50">
        <v>32182.52</v>
      </c>
      <c r="AC171" s="50"/>
      <c r="AD171" s="50"/>
      <c r="AE171" s="50"/>
      <c r="AF171" s="38">
        <f t="shared" si="6"/>
        <v>263658.95</v>
      </c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ht="12.0" customHeight="1">
      <c r="A172" s="45">
        <v>143.0</v>
      </c>
      <c r="B172" s="52" t="s">
        <v>165</v>
      </c>
      <c r="C172" s="47">
        <v>47465.6</v>
      </c>
      <c r="D172" s="47">
        <v>47465.6</v>
      </c>
      <c r="E172" s="47">
        <v>47451.04</v>
      </c>
      <c r="F172" s="47">
        <v>47451.04</v>
      </c>
      <c r="G172" s="47">
        <v>47451.04</v>
      </c>
      <c r="H172" s="47">
        <v>47451.04</v>
      </c>
      <c r="I172" s="47">
        <v>47451.04</v>
      </c>
      <c r="J172" s="47">
        <v>47451.04</v>
      </c>
      <c r="K172" s="47">
        <v>47446.56</v>
      </c>
      <c r="L172" s="47"/>
      <c r="M172" s="47"/>
      <c r="N172" s="47"/>
      <c r="O172" s="47">
        <f>798.56+798.56+798.56+798.56+798.56+798.56+798.56+798.56+798.56</f>
        <v>7187.04</v>
      </c>
      <c r="P172" s="39">
        <f t="shared" si="5"/>
        <v>434271.04</v>
      </c>
      <c r="Q172" s="40"/>
      <c r="R172" s="45">
        <v>143.0</v>
      </c>
      <c r="S172" s="52" t="s">
        <v>165</v>
      </c>
      <c r="T172" s="65">
        <v>37507.21</v>
      </c>
      <c r="U172" s="47">
        <v>26646.03</v>
      </c>
      <c r="V172" s="41">
        <v>42241.18</v>
      </c>
      <c r="W172" s="49">
        <v>34319.53</v>
      </c>
      <c r="X172" s="49">
        <v>37577.96</v>
      </c>
      <c r="Y172" s="49">
        <v>37361.87</v>
      </c>
      <c r="Z172" s="49">
        <v>34688.1</v>
      </c>
      <c r="AA172" s="50">
        <v>36915.14</v>
      </c>
      <c r="AB172" s="50">
        <v>30941.23</v>
      </c>
      <c r="AC172" s="50"/>
      <c r="AD172" s="50"/>
      <c r="AE172" s="50"/>
      <c r="AF172" s="38">
        <f t="shared" si="6"/>
        <v>318198.25</v>
      </c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ht="12.0" customHeight="1">
      <c r="A173" s="68">
        <v>144.0</v>
      </c>
      <c r="B173" s="52" t="s">
        <v>166</v>
      </c>
      <c r="C173" s="47">
        <v>30449.24</v>
      </c>
      <c r="D173" s="47">
        <v>30406.0</v>
      </c>
      <c r="E173" s="47">
        <v>30406.0</v>
      </c>
      <c r="F173" s="47">
        <v>30402.32</v>
      </c>
      <c r="G173" s="47">
        <v>30402.32</v>
      </c>
      <c r="H173" s="47">
        <v>30402.32</v>
      </c>
      <c r="I173" s="47">
        <v>30402.32</v>
      </c>
      <c r="J173" s="47">
        <v>30399.56</v>
      </c>
      <c r="K173" s="47">
        <v>30399.56</v>
      </c>
      <c r="L173" s="47"/>
      <c r="M173" s="47"/>
      <c r="N173" s="47"/>
      <c r="O173" s="47"/>
      <c r="P173" s="39">
        <f t="shared" si="5"/>
        <v>273669.64</v>
      </c>
      <c r="Q173" s="40"/>
      <c r="R173" s="68">
        <v>144.0</v>
      </c>
      <c r="S173" s="52" t="s">
        <v>166</v>
      </c>
      <c r="T173" s="65">
        <v>32232.1</v>
      </c>
      <c r="U173" s="47">
        <v>27237.57</v>
      </c>
      <c r="V173" s="41">
        <v>32734.74</v>
      </c>
      <c r="W173" s="49">
        <v>28719.26</v>
      </c>
      <c r="X173" s="49">
        <v>32637.04</v>
      </c>
      <c r="Y173" s="49">
        <v>32667.69</v>
      </c>
      <c r="Z173" s="49">
        <v>31242.48</v>
      </c>
      <c r="AA173" s="50">
        <v>28853.87</v>
      </c>
      <c r="AB173" s="50">
        <v>27954.8</v>
      </c>
      <c r="AC173" s="50"/>
      <c r="AD173" s="50"/>
      <c r="AE173" s="50"/>
      <c r="AF173" s="38">
        <f t="shared" si="6"/>
        <v>274279.55</v>
      </c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ht="12.0" customHeight="1">
      <c r="A174" s="45">
        <v>145.0</v>
      </c>
      <c r="B174" s="52" t="s">
        <v>167</v>
      </c>
      <c r="C174" s="47">
        <v>1395.23</v>
      </c>
      <c r="D174" s="47">
        <v>1395.23</v>
      </c>
      <c r="E174" s="47">
        <v>1395.23</v>
      </c>
      <c r="F174" s="47">
        <v>1395.23</v>
      </c>
      <c r="G174" s="47">
        <v>1395.23</v>
      </c>
      <c r="H174" s="47">
        <v>1395.23</v>
      </c>
      <c r="I174" s="47">
        <v>1395.23</v>
      </c>
      <c r="J174" s="47">
        <v>1395.23</v>
      </c>
      <c r="K174" s="47">
        <v>1395.23</v>
      </c>
      <c r="L174" s="47"/>
      <c r="M174" s="47"/>
      <c r="N174" s="47"/>
      <c r="O174" s="47"/>
      <c r="P174" s="39">
        <f t="shared" si="5"/>
        <v>12557.07</v>
      </c>
      <c r="Q174" s="40"/>
      <c r="R174" s="45">
        <v>145.0</v>
      </c>
      <c r="S174" s="52" t="s">
        <v>167</v>
      </c>
      <c r="T174" s="65">
        <v>-6949.1</v>
      </c>
      <c r="U174" s="47">
        <v>1010.16</v>
      </c>
      <c r="V174" s="41">
        <v>1152.02</v>
      </c>
      <c r="W174" s="49">
        <v>1351.81</v>
      </c>
      <c r="X174" s="49">
        <v>1265.02</v>
      </c>
      <c r="Y174" s="49">
        <v>1199.99</v>
      </c>
      <c r="Z174" s="49">
        <v>1184.29</v>
      </c>
      <c r="AA174" s="50">
        <v>1072.9</v>
      </c>
      <c r="AB174" s="50">
        <v>1057.99</v>
      </c>
      <c r="AC174" s="50"/>
      <c r="AD174" s="50"/>
      <c r="AE174" s="50"/>
      <c r="AF174" s="38">
        <f t="shared" si="6"/>
        <v>2345.08</v>
      </c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ht="12.0" customHeight="1">
      <c r="A175" s="68">
        <v>146.0</v>
      </c>
      <c r="B175" s="52" t="s">
        <v>168</v>
      </c>
      <c r="C175" s="47">
        <v>12981.03</v>
      </c>
      <c r="D175" s="47">
        <v>12981.03</v>
      </c>
      <c r="E175" s="47">
        <v>12981.03</v>
      </c>
      <c r="F175" s="47">
        <v>12981.03</v>
      </c>
      <c r="G175" s="47">
        <v>12981.03</v>
      </c>
      <c r="H175" s="47">
        <v>12981.03</v>
      </c>
      <c r="I175" s="47">
        <v>12981.03</v>
      </c>
      <c r="J175" s="47">
        <v>12981.03</v>
      </c>
      <c r="K175" s="47">
        <v>12985.17</v>
      </c>
      <c r="L175" s="47"/>
      <c r="M175" s="47"/>
      <c r="N175" s="47"/>
      <c r="O175" s="47"/>
      <c r="P175" s="39">
        <f t="shared" si="5"/>
        <v>116833.41</v>
      </c>
      <c r="Q175" s="40"/>
      <c r="R175" s="68">
        <v>146.0</v>
      </c>
      <c r="S175" s="52" t="s">
        <v>168</v>
      </c>
      <c r="T175" s="65">
        <v>11530.55</v>
      </c>
      <c r="U175" s="47">
        <v>9659.74</v>
      </c>
      <c r="V175" s="41">
        <v>10486.68</v>
      </c>
      <c r="W175" s="49">
        <v>11432.71</v>
      </c>
      <c r="X175" s="49">
        <v>11290.08</v>
      </c>
      <c r="Y175" s="49">
        <v>10457.72</v>
      </c>
      <c r="Z175" s="49">
        <v>13846.48</v>
      </c>
      <c r="AA175" s="50">
        <v>10071.87</v>
      </c>
      <c r="AB175" s="50">
        <v>9415.2</v>
      </c>
      <c r="AC175" s="50"/>
      <c r="AD175" s="50"/>
      <c r="AE175" s="50"/>
      <c r="AF175" s="38">
        <f t="shared" si="6"/>
        <v>98191.03</v>
      </c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ht="12.0" customHeight="1">
      <c r="A176" s="68">
        <v>147.0</v>
      </c>
      <c r="B176" s="52" t="s">
        <v>169</v>
      </c>
      <c r="C176" s="47">
        <v>7791.48</v>
      </c>
      <c r="D176" s="47">
        <v>7791.48</v>
      </c>
      <c r="E176" s="47">
        <v>7791.48</v>
      </c>
      <c r="F176" s="47">
        <v>8765.46</v>
      </c>
      <c r="G176" s="47">
        <v>8765.46</v>
      </c>
      <c r="H176" s="47">
        <v>8765.46</v>
      </c>
      <c r="I176" s="47">
        <v>8765.46</v>
      </c>
      <c r="J176" s="47">
        <v>8765.46</v>
      </c>
      <c r="K176" s="47">
        <v>8765.46</v>
      </c>
      <c r="L176" s="47"/>
      <c r="M176" s="47"/>
      <c r="N176" s="47"/>
      <c r="O176" s="47"/>
      <c r="P176" s="39">
        <f t="shared" si="5"/>
        <v>75967.2</v>
      </c>
      <c r="Q176" s="40"/>
      <c r="R176" s="68">
        <v>147.0</v>
      </c>
      <c r="S176" s="52" t="s">
        <v>169</v>
      </c>
      <c r="T176" s="65">
        <v>6539.64</v>
      </c>
      <c r="U176" s="47">
        <v>6277.09</v>
      </c>
      <c r="V176" s="41">
        <v>6849.9</v>
      </c>
      <c r="W176" s="49">
        <v>6878.08</v>
      </c>
      <c r="X176" s="49">
        <v>7238.29</v>
      </c>
      <c r="Y176" s="49">
        <v>6712.45</v>
      </c>
      <c r="Z176" s="49">
        <v>7770.12</v>
      </c>
      <c r="AA176" s="50">
        <v>6600.61</v>
      </c>
      <c r="AB176" s="50">
        <v>7357.49</v>
      </c>
      <c r="AC176" s="50"/>
      <c r="AD176" s="50"/>
      <c r="AE176" s="50"/>
      <c r="AF176" s="38">
        <f t="shared" si="6"/>
        <v>62223.67</v>
      </c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ht="12.0" customHeight="1">
      <c r="A177" s="45">
        <v>148.0</v>
      </c>
      <c r="B177" s="52" t="s">
        <v>170</v>
      </c>
      <c r="C177" s="47">
        <v>7436.36</v>
      </c>
      <c r="D177" s="47">
        <v>7436.36</v>
      </c>
      <c r="E177" s="47">
        <v>7436.36</v>
      </c>
      <c r="F177" s="47">
        <v>7436.36</v>
      </c>
      <c r="G177" s="47">
        <v>7436.36</v>
      </c>
      <c r="H177" s="47">
        <v>7436.36</v>
      </c>
      <c r="I177" s="47">
        <v>7436.36</v>
      </c>
      <c r="J177" s="47">
        <v>7436.36</v>
      </c>
      <c r="K177" s="47">
        <v>7436.36</v>
      </c>
      <c r="L177" s="47"/>
      <c r="M177" s="47"/>
      <c r="N177" s="47"/>
      <c r="O177" s="47"/>
      <c r="P177" s="39">
        <f t="shared" si="5"/>
        <v>66927.24</v>
      </c>
      <c r="Q177" s="40"/>
      <c r="R177" s="45">
        <v>148.0</v>
      </c>
      <c r="S177" s="52" t="s">
        <v>170</v>
      </c>
      <c r="T177" s="65">
        <v>5685.53</v>
      </c>
      <c r="U177" s="47">
        <v>5513.79</v>
      </c>
      <c r="V177" s="41">
        <v>5888.08</v>
      </c>
      <c r="W177" s="49">
        <v>6001.57</v>
      </c>
      <c r="X177" s="49">
        <v>6390.67</v>
      </c>
      <c r="Y177" s="49">
        <v>5966.49</v>
      </c>
      <c r="Z177" s="49">
        <v>6013.72</v>
      </c>
      <c r="AA177" s="50">
        <v>5738.89</v>
      </c>
      <c r="AB177" s="50">
        <v>5341.99</v>
      </c>
      <c r="AC177" s="50"/>
      <c r="AD177" s="50"/>
      <c r="AE177" s="50"/>
      <c r="AF177" s="38">
        <f t="shared" si="6"/>
        <v>52540.73</v>
      </c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ht="12.0" customHeight="1">
      <c r="A178" s="45">
        <v>149.0</v>
      </c>
      <c r="B178" s="52" t="s">
        <v>171</v>
      </c>
      <c r="C178" s="47">
        <v>5418.8</v>
      </c>
      <c r="D178" s="47">
        <v>5418.8</v>
      </c>
      <c r="E178" s="47">
        <v>5418.8</v>
      </c>
      <c r="F178" s="47">
        <v>5418.8</v>
      </c>
      <c r="G178" s="47">
        <v>5418.8</v>
      </c>
      <c r="H178" s="47">
        <v>5418.8</v>
      </c>
      <c r="I178" s="47">
        <v>5418.8</v>
      </c>
      <c r="J178" s="47">
        <v>5418.8</v>
      </c>
      <c r="K178" s="47">
        <v>5418.8</v>
      </c>
      <c r="L178" s="47"/>
      <c r="M178" s="47"/>
      <c r="N178" s="47"/>
      <c r="O178" s="47"/>
      <c r="P178" s="39">
        <f t="shared" si="5"/>
        <v>48769.2</v>
      </c>
      <c r="Q178" s="40"/>
      <c r="R178" s="45">
        <v>149.0</v>
      </c>
      <c r="S178" s="52" t="s">
        <v>171</v>
      </c>
      <c r="T178" s="65">
        <v>-3402.07</v>
      </c>
      <c r="U178" s="47">
        <v>4241.39</v>
      </c>
      <c r="V178" s="41">
        <v>8639.1</v>
      </c>
      <c r="W178" s="49">
        <v>5449.58</v>
      </c>
      <c r="X178" s="49">
        <v>10989.79</v>
      </c>
      <c r="Y178" s="49">
        <v>9084.66</v>
      </c>
      <c r="Z178" s="49">
        <v>5476.38</v>
      </c>
      <c r="AA178" s="50">
        <v>4998.6</v>
      </c>
      <c r="AB178" s="50">
        <v>3916.02</v>
      </c>
      <c r="AC178" s="50"/>
      <c r="AD178" s="50"/>
      <c r="AE178" s="50"/>
      <c r="AF178" s="38">
        <f t="shared" si="6"/>
        <v>49393.45</v>
      </c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ht="12.0" customHeight="1">
      <c r="A179" s="45">
        <v>150.0</v>
      </c>
      <c r="B179" s="52" t="s">
        <v>172</v>
      </c>
      <c r="C179" s="47">
        <v>11210.2</v>
      </c>
      <c r="D179" s="47">
        <v>11217.56</v>
      </c>
      <c r="E179" s="47">
        <v>11217.56</v>
      </c>
      <c r="F179" s="47">
        <v>11217.56</v>
      </c>
      <c r="G179" s="47">
        <v>11217.56</v>
      </c>
      <c r="H179" s="47">
        <v>11217.56</v>
      </c>
      <c r="I179" s="47">
        <v>11217.56</v>
      </c>
      <c r="J179" s="47">
        <v>11217.56</v>
      </c>
      <c r="K179" s="47">
        <v>11217.56</v>
      </c>
      <c r="L179" s="47"/>
      <c r="M179" s="47"/>
      <c r="N179" s="47"/>
      <c r="O179" s="47"/>
      <c r="P179" s="39">
        <f t="shared" si="5"/>
        <v>100950.68</v>
      </c>
      <c r="Q179" s="40"/>
      <c r="R179" s="45">
        <v>150.0</v>
      </c>
      <c r="S179" s="52" t="s">
        <v>172</v>
      </c>
      <c r="T179" s="65">
        <v>-2306.95</v>
      </c>
      <c r="U179" s="47">
        <v>9209.14</v>
      </c>
      <c r="V179" s="41">
        <v>10888.68</v>
      </c>
      <c r="W179" s="49">
        <v>10715.42</v>
      </c>
      <c r="X179" s="49">
        <v>12984.44</v>
      </c>
      <c r="Y179" s="49">
        <v>11772.43</v>
      </c>
      <c r="Z179" s="49">
        <v>12620.29</v>
      </c>
      <c r="AA179" s="50">
        <v>10466.77</v>
      </c>
      <c r="AB179" s="50">
        <v>8734.0</v>
      </c>
      <c r="AC179" s="50"/>
      <c r="AD179" s="50"/>
      <c r="AE179" s="50"/>
      <c r="AF179" s="38">
        <f t="shared" si="6"/>
        <v>85084.22</v>
      </c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ht="12.0" customHeight="1">
      <c r="A180" s="45">
        <v>151.0</v>
      </c>
      <c r="B180" s="52" t="s">
        <v>173</v>
      </c>
      <c r="C180" s="47">
        <v>33448.44</v>
      </c>
      <c r="D180" s="47">
        <v>33448.44</v>
      </c>
      <c r="E180" s="47">
        <v>33448.44</v>
      </c>
      <c r="F180" s="47">
        <v>33448.44</v>
      </c>
      <c r="G180" s="47">
        <v>33448.44</v>
      </c>
      <c r="H180" s="47">
        <v>33448.44</v>
      </c>
      <c r="I180" s="47">
        <v>33448.44</v>
      </c>
      <c r="J180" s="47">
        <v>33440.16</v>
      </c>
      <c r="K180" s="47">
        <v>33440.16</v>
      </c>
      <c r="L180" s="47"/>
      <c r="M180" s="47"/>
      <c r="N180" s="47"/>
      <c r="O180" s="47"/>
      <c r="P180" s="39">
        <f t="shared" si="5"/>
        <v>301019.4</v>
      </c>
      <c r="Q180" s="40"/>
      <c r="R180" s="45">
        <v>151.0</v>
      </c>
      <c r="S180" s="52" t="s">
        <v>173</v>
      </c>
      <c r="T180" s="65">
        <v>43191.4</v>
      </c>
      <c r="U180" s="47">
        <v>27663.17</v>
      </c>
      <c r="V180" s="41">
        <v>38077.29</v>
      </c>
      <c r="W180" s="49">
        <v>33842.66</v>
      </c>
      <c r="X180" s="49">
        <v>33042.57</v>
      </c>
      <c r="Y180" s="49">
        <v>30449.55</v>
      </c>
      <c r="Z180" s="49">
        <v>31889.3</v>
      </c>
      <c r="AA180" s="50">
        <v>29919.83</v>
      </c>
      <c r="AB180" s="50">
        <v>27761.02</v>
      </c>
      <c r="AC180" s="50"/>
      <c r="AD180" s="50"/>
      <c r="AE180" s="50"/>
      <c r="AF180" s="38">
        <f t="shared" si="6"/>
        <v>295836.79</v>
      </c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ht="12.0" customHeight="1">
      <c r="A181" s="45">
        <v>152.0</v>
      </c>
      <c r="B181" s="52" t="s">
        <v>174</v>
      </c>
      <c r="C181" s="47">
        <v>33217.52</v>
      </c>
      <c r="D181" s="47">
        <v>33217.52</v>
      </c>
      <c r="E181" s="47">
        <v>33217.52</v>
      </c>
      <c r="F181" s="47">
        <v>33217.52</v>
      </c>
      <c r="G181" s="47">
        <v>33217.52</v>
      </c>
      <c r="H181" s="47">
        <v>33217.52</v>
      </c>
      <c r="I181" s="47">
        <v>33217.52</v>
      </c>
      <c r="J181" s="47">
        <v>33217.52</v>
      </c>
      <c r="K181" s="47">
        <v>33217.52</v>
      </c>
      <c r="L181" s="47"/>
      <c r="M181" s="47"/>
      <c r="N181" s="47"/>
      <c r="O181" s="47"/>
      <c r="P181" s="39">
        <f t="shared" si="5"/>
        <v>298957.68</v>
      </c>
      <c r="Q181" s="40"/>
      <c r="R181" s="45">
        <v>152.0</v>
      </c>
      <c r="S181" s="52" t="s">
        <v>174</v>
      </c>
      <c r="T181" s="65">
        <v>32083.07</v>
      </c>
      <c r="U181" s="47">
        <v>48588.51</v>
      </c>
      <c r="V181" s="41">
        <v>30471.91</v>
      </c>
      <c r="W181" s="49">
        <v>29969.34</v>
      </c>
      <c r="X181" s="49">
        <v>32565.33</v>
      </c>
      <c r="Y181" s="49">
        <v>30488.58</v>
      </c>
      <c r="Z181" s="49">
        <v>32815.12</v>
      </c>
      <c r="AA181" s="50">
        <v>29933.02</v>
      </c>
      <c r="AB181" s="50">
        <v>31853.12</v>
      </c>
      <c r="AC181" s="50"/>
      <c r="AD181" s="50"/>
      <c r="AE181" s="50"/>
      <c r="AF181" s="38">
        <f t="shared" si="6"/>
        <v>298768</v>
      </c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ht="12.0" customHeight="1">
      <c r="A182" s="45">
        <v>153.0</v>
      </c>
      <c r="B182" s="52" t="s">
        <v>175</v>
      </c>
      <c r="C182" s="47">
        <v>35118.24</v>
      </c>
      <c r="D182" s="47">
        <v>35118.24</v>
      </c>
      <c r="E182" s="47">
        <v>35118.24</v>
      </c>
      <c r="F182" s="47">
        <v>35118.24</v>
      </c>
      <c r="G182" s="47">
        <v>35320.64</v>
      </c>
      <c r="H182" s="47">
        <v>35320.64</v>
      </c>
      <c r="I182" s="47">
        <v>35320.64</v>
      </c>
      <c r="J182" s="47">
        <v>35320.64</v>
      </c>
      <c r="K182" s="47">
        <v>35320.64</v>
      </c>
      <c r="L182" s="47"/>
      <c r="M182" s="47"/>
      <c r="N182" s="47"/>
      <c r="O182" s="47"/>
      <c r="P182" s="39">
        <f t="shared" si="5"/>
        <v>317076.16</v>
      </c>
      <c r="Q182" s="40"/>
      <c r="R182" s="45">
        <v>153.0</v>
      </c>
      <c r="S182" s="52" t="s">
        <v>175</v>
      </c>
      <c r="T182" s="65">
        <v>52184.49</v>
      </c>
      <c r="U182" s="47">
        <v>34333.44</v>
      </c>
      <c r="V182" s="41">
        <v>32308.26</v>
      </c>
      <c r="W182" s="49">
        <v>45446.86</v>
      </c>
      <c r="X182" s="49">
        <v>35589.34</v>
      </c>
      <c r="Y182" s="49">
        <v>55525.76</v>
      </c>
      <c r="Z182" s="49">
        <v>35226.89</v>
      </c>
      <c r="AA182" s="50">
        <v>30429.78</v>
      </c>
      <c r="AB182" s="50">
        <v>42654.96</v>
      </c>
      <c r="AC182" s="50"/>
      <c r="AD182" s="50"/>
      <c r="AE182" s="50"/>
      <c r="AF182" s="38">
        <f t="shared" si="6"/>
        <v>363699.78</v>
      </c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ht="12.0" customHeight="1">
      <c r="A183" s="45">
        <v>154.0</v>
      </c>
      <c r="B183" s="52" t="s">
        <v>176</v>
      </c>
      <c r="C183" s="47">
        <v>11473.32</v>
      </c>
      <c r="D183" s="47">
        <v>11466.88</v>
      </c>
      <c r="E183" s="47">
        <v>11466.88</v>
      </c>
      <c r="F183" s="47">
        <v>11466.88</v>
      </c>
      <c r="G183" s="47">
        <v>11466.88</v>
      </c>
      <c r="H183" s="47">
        <v>11466.88</v>
      </c>
      <c r="I183" s="47">
        <v>11466.88</v>
      </c>
      <c r="J183" s="47">
        <v>11466.88</v>
      </c>
      <c r="K183" s="47">
        <v>11466.88</v>
      </c>
      <c r="L183" s="47"/>
      <c r="M183" s="47"/>
      <c r="N183" s="47"/>
      <c r="O183" s="47">
        <f>391.92+391.92+391.92+391.92+391.92+391.92+391.92+391.92+391.92</f>
        <v>3527.28</v>
      </c>
      <c r="P183" s="39">
        <f t="shared" si="5"/>
        <v>106735.64</v>
      </c>
      <c r="Q183" s="40"/>
      <c r="R183" s="45">
        <v>154.0</v>
      </c>
      <c r="S183" s="52" t="s">
        <v>176</v>
      </c>
      <c r="T183" s="65">
        <v>12558.39</v>
      </c>
      <c r="U183" s="47">
        <v>11805.19</v>
      </c>
      <c r="V183" s="41">
        <v>13012.89</v>
      </c>
      <c r="W183" s="49">
        <v>12716.47</v>
      </c>
      <c r="X183" s="49">
        <v>13451.5</v>
      </c>
      <c r="Y183" s="49">
        <v>12947.74</v>
      </c>
      <c r="Z183" s="49">
        <v>13167.38</v>
      </c>
      <c r="AA183" s="50">
        <v>12740.77</v>
      </c>
      <c r="AB183" s="50">
        <v>18205.32</v>
      </c>
      <c r="AC183" s="50"/>
      <c r="AD183" s="50"/>
      <c r="AE183" s="50"/>
      <c r="AF183" s="38">
        <f t="shared" si="6"/>
        <v>120605.65</v>
      </c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ht="12.0" customHeight="1">
      <c r="A184" s="45">
        <v>155.0</v>
      </c>
      <c r="B184" s="52" t="s">
        <v>177</v>
      </c>
      <c r="C184" s="47">
        <v>15802.84</v>
      </c>
      <c r="D184" s="47">
        <v>15802.84</v>
      </c>
      <c r="E184" s="47">
        <v>15781.68</v>
      </c>
      <c r="F184" s="47">
        <v>15738.44</v>
      </c>
      <c r="G184" s="47">
        <v>15738.44</v>
      </c>
      <c r="H184" s="47">
        <v>15738.44</v>
      </c>
      <c r="I184" s="47">
        <v>15738.44</v>
      </c>
      <c r="J184" s="47">
        <v>15738.44</v>
      </c>
      <c r="K184" s="47">
        <v>15738.44</v>
      </c>
      <c r="L184" s="47"/>
      <c r="M184" s="47"/>
      <c r="N184" s="47"/>
      <c r="O184" s="47"/>
      <c r="P184" s="39">
        <f t="shared" si="5"/>
        <v>141818</v>
      </c>
      <c r="Q184" s="40"/>
      <c r="R184" s="45">
        <v>155.0</v>
      </c>
      <c r="S184" s="52" t="s">
        <v>177</v>
      </c>
      <c r="T184" s="65">
        <v>16314.26</v>
      </c>
      <c r="U184" s="47">
        <v>16321.23</v>
      </c>
      <c r="V184" s="41">
        <v>16881.0</v>
      </c>
      <c r="W184" s="49">
        <v>16315.27</v>
      </c>
      <c r="X184" s="49">
        <v>17429.06</v>
      </c>
      <c r="Y184" s="49">
        <v>16603.04</v>
      </c>
      <c r="Z184" s="49">
        <v>20111.66</v>
      </c>
      <c r="AA184" s="50">
        <v>16585.52</v>
      </c>
      <c r="AB184" s="50">
        <v>15397.78</v>
      </c>
      <c r="AC184" s="50"/>
      <c r="AD184" s="50"/>
      <c r="AE184" s="50"/>
      <c r="AF184" s="38">
        <f t="shared" si="6"/>
        <v>151958.82</v>
      </c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ht="12.0" customHeight="1">
      <c r="A185" s="68">
        <v>156.0</v>
      </c>
      <c r="B185" s="52" t="s">
        <v>178</v>
      </c>
      <c r="C185" s="47">
        <v>11705.16</v>
      </c>
      <c r="D185" s="47">
        <v>11705.16</v>
      </c>
      <c r="E185" s="47">
        <v>11705.16</v>
      </c>
      <c r="F185" s="47">
        <v>11705.16</v>
      </c>
      <c r="G185" s="47">
        <v>11705.16</v>
      </c>
      <c r="H185" s="47">
        <v>11705.16</v>
      </c>
      <c r="I185" s="47">
        <v>11705.16</v>
      </c>
      <c r="J185" s="47">
        <v>11705.16</v>
      </c>
      <c r="K185" s="47">
        <v>11705.16</v>
      </c>
      <c r="L185" s="47"/>
      <c r="M185" s="47"/>
      <c r="N185" s="47"/>
      <c r="O185" s="47"/>
      <c r="P185" s="39">
        <f t="shared" si="5"/>
        <v>105346.44</v>
      </c>
      <c r="Q185" s="40"/>
      <c r="R185" s="68">
        <v>156.0</v>
      </c>
      <c r="S185" s="52" t="s">
        <v>178</v>
      </c>
      <c r="T185" s="65">
        <v>9826.32</v>
      </c>
      <c r="U185" s="47">
        <v>10427.22</v>
      </c>
      <c r="V185" s="41">
        <v>13835.13</v>
      </c>
      <c r="W185" s="49">
        <v>11840.66</v>
      </c>
      <c r="X185" s="49">
        <v>11997.74</v>
      </c>
      <c r="Y185" s="49">
        <v>11215.78</v>
      </c>
      <c r="Z185" s="49">
        <v>12065.01</v>
      </c>
      <c r="AA185" s="50">
        <v>11056.64</v>
      </c>
      <c r="AB185" s="50">
        <v>17398.02</v>
      </c>
      <c r="AC185" s="50"/>
      <c r="AD185" s="50"/>
      <c r="AE185" s="50"/>
      <c r="AF185" s="38">
        <f t="shared" si="6"/>
        <v>109662.52</v>
      </c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ht="12.0" customHeight="1">
      <c r="A186" s="45">
        <v>157.0</v>
      </c>
      <c r="B186" s="52" t="s">
        <v>179</v>
      </c>
      <c r="C186" s="47">
        <v>23741.52</v>
      </c>
      <c r="D186" s="47">
        <v>23741.52</v>
      </c>
      <c r="E186" s="47">
        <v>23749.8</v>
      </c>
      <c r="F186" s="47">
        <v>23749.8</v>
      </c>
      <c r="G186" s="47">
        <v>23749.8</v>
      </c>
      <c r="H186" s="47">
        <v>23749.8</v>
      </c>
      <c r="I186" s="47">
        <v>23749.8</v>
      </c>
      <c r="J186" s="47">
        <v>23749.8</v>
      </c>
      <c r="K186" s="47">
        <v>23749.8</v>
      </c>
      <c r="L186" s="47"/>
      <c r="M186" s="47"/>
      <c r="N186" s="47"/>
      <c r="O186" s="47"/>
      <c r="P186" s="39">
        <f t="shared" si="5"/>
        <v>213731.64</v>
      </c>
      <c r="Q186" s="40"/>
      <c r="R186" s="45">
        <v>157.0</v>
      </c>
      <c r="S186" s="52" t="s">
        <v>179</v>
      </c>
      <c r="T186" s="65">
        <v>21533.82</v>
      </c>
      <c r="U186" s="47">
        <v>19243.64</v>
      </c>
      <c r="V186" s="41">
        <v>21169.98</v>
      </c>
      <c r="W186" s="49">
        <v>21482.76</v>
      </c>
      <c r="X186" s="49">
        <v>22813.68</v>
      </c>
      <c r="Y186" s="49">
        <v>21119.26</v>
      </c>
      <c r="Z186" s="49">
        <v>25601.51</v>
      </c>
      <c r="AA186" s="50">
        <v>22274.31</v>
      </c>
      <c r="AB186" s="50">
        <v>32614.91</v>
      </c>
      <c r="AC186" s="50"/>
      <c r="AD186" s="50"/>
      <c r="AE186" s="50"/>
      <c r="AF186" s="38">
        <f t="shared" si="6"/>
        <v>207853.87</v>
      </c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ht="12.0" customHeight="1">
      <c r="A187" s="68">
        <v>158.0</v>
      </c>
      <c r="B187" s="52" t="s">
        <v>180</v>
      </c>
      <c r="C187" s="47">
        <v>5246.76</v>
      </c>
      <c r="D187" s="47">
        <v>5246.76</v>
      </c>
      <c r="E187" s="47">
        <v>5246.76</v>
      </c>
      <c r="F187" s="47">
        <v>5246.76</v>
      </c>
      <c r="G187" s="47">
        <v>5246.76</v>
      </c>
      <c r="H187" s="47">
        <v>5246.76</v>
      </c>
      <c r="I187" s="47">
        <v>5246.76</v>
      </c>
      <c r="J187" s="47">
        <v>5246.76</v>
      </c>
      <c r="K187" s="47">
        <v>5246.76</v>
      </c>
      <c r="L187" s="47"/>
      <c r="M187" s="47"/>
      <c r="N187" s="47"/>
      <c r="O187" s="47"/>
      <c r="P187" s="39">
        <f t="shared" si="5"/>
        <v>47220.84</v>
      </c>
      <c r="Q187" s="40"/>
      <c r="R187" s="68">
        <v>158.0</v>
      </c>
      <c r="S187" s="52" t="s">
        <v>180</v>
      </c>
      <c r="T187" s="65">
        <v>3237.34</v>
      </c>
      <c r="U187" s="47">
        <v>5056.5</v>
      </c>
      <c r="V187" s="41">
        <v>4736.28</v>
      </c>
      <c r="W187" s="49">
        <v>4841.17</v>
      </c>
      <c r="X187" s="49">
        <v>5308.81</v>
      </c>
      <c r="Y187" s="49">
        <v>4886.31</v>
      </c>
      <c r="Z187" s="49">
        <v>4993.03</v>
      </c>
      <c r="AA187" s="50">
        <v>5013.17</v>
      </c>
      <c r="AB187" s="50">
        <v>5396.92</v>
      </c>
      <c r="AC187" s="50"/>
      <c r="AD187" s="50"/>
      <c r="AE187" s="50"/>
      <c r="AF187" s="38">
        <f t="shared" si="6"/>
        <v>43469.53</v>
      </c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ht="12.0" customHeight="1">
      <c r="A188" s="68">
        <v>159.0</v>
      </c>
      <c r="B188" s="69" t="s">
        <v>181</v>
      </c>
      <c r="C188" s="53">
        <v>3059.3</v>
      </c>
      <c r="D188" s="53">
        <v>3059.3</v>
      </c>
      <c r="E188" s="53">
        <v>3059.3</v>
      </c>
      <c r="F188" s="53">
        <v>3059.3</v>
      </c>
      <c r="G188" s="53">
        <v>3042.37</v>
      </c>
      <c r="H188" s="53">
        <v>3042.37</v>
      </c>
      <c r="I188" s="53">
        <v>3042.37</v>
      </c>
      <c r="J188" s="53">
        <v>3042.37</v>
      </c>
      <c r="K188" s="53">
        <v>3042.37</v>
      </c>
      <c r="L188" s="53"/>
      <c r="M188" s="53"/>
      <c r="N188" s="53"/>
      <c r="O188" s="70"/>
      <c r="P188" s="39">
        <f t="shared" si="5"/>
        <v>27449.05</v>
      </c>
      <c r="Q188" s="40"/>
      <c r="R188" s="68">
        <v>159.0</v>
      </c>
      <c r="S188" s="69" t="s">
        <v>181</v>
      </c>
      <c r="T188" s="65">
        <v>-5323.37</v>
      </c>
      <c r="U188" s="53">
        <v>2132.38</v>
      </c>
      <c r="V188" s="41">
        <v>3190.99</v>
      </c>
      <c r="W188" s="49">
        <v>2987.82</v>
      </c>
      <c r="X188" s="49">
        <v>3450.65</v>
      </c>
      <c r="Y188" s="49">
        <v>3069.65</v>
      </c>
      <c r="Z188" s="49">
        <v>2534.9</v>
      </c>
      <c r="AA188" s="50">
        <v>3185.25</v>
      </c>
      <c r="AB188" s="50">
        <v>2869.94</v>
      </c>
      <c r="AC188" s="50"/>
      <c r="AD188" s="50"/>
      <c r="AE188" s="50"/>
      <c r="AF188" s="38">
        <f t="shared" si="6"/>
        <v>18098.21</v>
      </c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 ht="13.5" customHeight="1">
      <c r="A189" s="71"/>
      <c r="B189" s="72" t="s">
        <v>182</v>
      </c>
      <c r="C189" s="73">
        <f t="shared" ref="C189:P189" si="7">SUM(C13:C77,C86:C158,C167:C188)</f>
        <v>2253482.39</v>
      </c>
      <c r="D189" s="74">
        <f t="shared" si="7"/>
        <v>2253435.35</v>
      </c>
      <c r="E189" s="74">
        <f t="shared" si="7"/>
        <v>2253305</v>
      </c>
      <c r="F189" s="74">
        <f t="shared" si="7"/>
        <v>2270129.17</v>
      </c>
      <c r="G189" s="74">
        <f t="shared" si="7"/>
        <v>2258098.78</v>
      </c>
      <c r="H189" s="74">
        <f t="shared" si="7"/>
        <v>2269532.52</v>
      </c>
      <c r="I189" s="74">
        <f t="shared" si="7"/>
        <v>2269535.84</v>
      </c>
      <c r="J189" s="74">
        <f t="shared" si="7"/>
        <v>2269911.15</v>
      </c>
      <c r="K189" s="74">
        <f t="shared" si="7"/>
        <v>2269806.13</v>
      </c>
      <c r="L189" s="74">
        <f t="shared" si="7"/>
        <v>0</v>
      </c>
      <c r="M189" s="74">
        <f t="shared" si="7"/>
        <v>0</v>
      </c>
      <c r="N189" s="74">
        <f t="shared" si="7"/>
        <v>0</v>
      </c>
      <c r="O189" s="75">
        <f t="shared" si="7"/>
        <v>1015921.71</v>
      </c>
      <c r="P189" s="76">
        <f t="shared" si="7"/>
        <v>21383158.04</v>
      </c>
      <c r="Q189" s="77"/>
      <c r="R189" s="71"/>
      <c r="S189" s="72" t="s">
        <v>182</v>
      </c>
      <c r="T189" s="74">
        <f t="shared" ref="T189:AF189" si="8">SUM(T13:T77,T86:T158,T167:T188)</f>
        <v>2203430.54</v>
      </c>
      <c r="U189" s="74">
        <f t="shared" si="8"/>
        <v>2016014.64</v>
      </c>
      <c r="V189" s="74">
        <f t="shared" si="8"/>
        <v>2235675.61</v>
      </c>
      <c r="W189" s="74">
        <f t="shared" si="8"/>
        <v>2204434.01</v>
      </c>
      <c r="X189" s="74">
        <f t="shared" si="8"/>
        <v>2383588.21</v>
      </c>
      <c r="Y189" s="74">
        <f t="shared" si="8"/>
        <v>2323127.84</v>
      </c>
      <c r="Z189" s="74">
        <f t="shared" si="8"/>
        <v>2354537.52</v>
      </c>
      <c r="AA189" s="74">
        <f t="shared" si="8"/>
        <v>2135620.73</v>
      </c>
      <c r="AB189" s="74">
        <f t="shared" si="8"/>
        <v>2222585.55</v>
      </c>
      <c r="AC189" s="74">
        <f t="shared" si="8"/>
        <v>0</v>
      </c>
      <c r="AD189" s="74">
        <f t="shared" si="8"/>
        <v>0</v>
      </c>
      <c r="AE189" s="74">
        <f t="shared" si="8"/>
        <v>0</v>
      </c>
      <c r="AF189" s="76">
        <f t="shared" si="8"/>
        <v>20079014.65</v>
      </c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ht="15.75" customHeight="1">
      <c r="A190" s="78"/>
      <c r="B190" s="78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>
        <v>0.0</v>
      </c>
      <c r="P190" s="2"/>
      <c r="Q190" s="2"/>
      <c r="R190" s="78"/>
      <c r="S190" s="78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ht="12.75" customHeight="1">
      <c r="A191" s="79"/>
      <c r="B191" s="80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81"/>
      <c r="P191" s="2"/>
      <c r="Q191" s="2"/>
      <c r="R191" s="79"/>
      <c r="S191" s="80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ht="12.75" hidden="1" customHeight="1">
      <c r="A192" s="2"/>
      <c r="B192" s="8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8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ht="12.75" hidden="1" customHeight="1">
      <c r="A193" s="23"/>
      <c r="B193" s="83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3"/>
      <c r="S193" s="83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ht="12.75" hidden="1" customHeight="1">
      <c r="A194" s="23"/>
      <c r="B194" s="83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3"/>
      <c r="S194" s="83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ht="12.75" hidden="1" customHeight="1">
      <c r="A195" s="23"/>
      <c r="B195" s="83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3"/>
      <c r="S195" s="83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ht="12.75" hidden="1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ht="12.75" hidden="1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ht="12.75" hidden="1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ht="12.75" customHeight="1">
      <c r="A199" s="2"/>
      <c r="B199" s="84" t="s">
        <v>183</v>
      </c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84" t="s">
        <v>183</v>
      </c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</row>
  </sheetData>
  <mergeCells count="103">
    <mergeCell ref="C159:N159"/>
    <mergeCell ref="M160:M165"/>
    <mergeCell ref="K160:K165"/>
    <mergeCell ref="L160:L165"/>
    <mergeCell ref="I160:I165"/>
    <mergeCell ref="J160:J165"/>
    <mergeCell ref="O78:O84"/>
    <mergeCell ref="P78:P84"/>
    <mergeCell ref="AA160:AA165"/>
    <mergeCell ref="Z160:Z165"/>
    <mergeCell ref="X79:X84"/>
    <mergeCell ref="Y79:Y84"/>
    <mergeCell ref="W160:W165"/>
    <mergeCell ref="Y160:Y165"/>
    <mergeCell ref="AD160:AD165"/>
    <mergeCell ref="H79:H84"/>
    <mergeCell ref="A78:A84"/>
    <mergeCell ref="A159:A165"/>
    <mergeCell ref="B159:B165"/>
    <mergeCell ref="C78:N78"/>
    <mergeCell ref="Z79:Z84"/>
    <mergeCell ref="W79:W84"/>
    <mergeCell ref="M79:M84"/>
    <mergeCell ref="N79:N84"/>
    <mergeCell ref="J79:J84"/>
    <mergeCell ref="K79:K84"/>
    <mergeCell ref="I79:I84"/>
    <mergeCell ref="L79:L84"/>
    <mergeCell ref="R159:R165"/>
    <mergeCell ref="S159:S165"/>
    <mergeCell ref="T79:T84"/>
    <mergeCell ref="U79:U84"/>
    <mergeCell ref="V79:V84"/>
    <mergeCell ref="R78:R84"/>
    <mergeCell ref="S78:S84"/>
    <mergeCell ref="U160:U165"/>
    <mergeCell ref="V160:V165"/>
    <mergeCell ref="B78:B84"/>
    <mergeCell ref="C79:C84"/>
    <mergeCell ref="D79:D84"/>
    <mergeCell ref="E79:E84"/>
    <mergeCell ref="C160:C165"/>
    <mergeCell ref="D160:D165"/>
    <mergeCell ref="E160:E165"/>
    <mergeCell ref="F160:F165"/>
    <mergeCell ref="G160:G165"/>
    <mergeCell ref="H160:H165"/>
    <mergeCell ref="AE160:AE165"/>
    <mergeCell ref="AB160:AB165"/>
    <mergeCell ref="AC160:AC165"/>
    <mergeCell ref="O159:O165"/>
    <mergeCell ref="P159:P165"/>
    <mergeCell ref="T160:T165"/>
    <mergeCell ref="AF159:AF165"/>
    <mergeCell ref="T159:AE159"/>
    <mergeCell ref="N160:N165"/>
    <mergeCell ref="X160:X165"/>
    <mergeCell ref="Y6:Y11"/>
    <mergeCell ref="U6:U11"/>
    <mergeCell ref="V6:V11"/>
    <mergeCell ref="W6:W11"/>
    <mergeCell ref="X6:X11"/>
    <mergeCell ref="U2:AE2"/>
    <mergeCell ref="S3:U3"/>
    <mergeCell ref="AD6:AD11"/>
    <mergeCell ref="AB6:AB11"/>
    <mergeCell ref="AC6:AC11"/>
    <mergeCell ref="M6:M11"/>
    <mergeCell ref="R5:R11"/>
    <mergeCell ref="AE6:AE11"/>
    <mergeCell ref="J6:J11"/>
    <mergeCell ref="K6:K11"/>
    <mergeCell ref="C6:C11"/>
    <mergeCell ref="D6:D11"/>
    <mergeCell ref="T5:AE5"/>
    <mergeCell ref="L6:L11"/>
    <mergeCell ref="AE79:AE84"/>
    <mergeCell ref="AF78:AF84"/>
    <mergeCell ref="F79:F84"/>
    <mergeCell ref="G79:G84"/>
    <mergeCell ref="AD79:AD84"/>
    <mergeCell ref="AA79:AA84"/>
    <mergeCell ref="AB79:AB84"/>
    <mergeCell ref="AC79:AC84"/>
    <mergeCell ref="T78:AE78"/>
    <mergeCell ref="E6:E11"/>
    <mergeCell ref="F6:F11"/>
    <mergeCell ref="N6:N11"/>
    <mergeCell ref="T6:T11"/>
    <mergeCell ref="S5:S11"/>
    <mergeCell ref="O5:O11"/>
    <mergeCell ref="P5:P11"/>
    <mergeCell ref="H6:H11"/>
    <mergeCell ref="I6:I11"/>
    <mergeCell ref="G6:G11"/>
    <mergeCell ref="E2:N2"/>
    <mergeCell ref="A3:C3"/>
    <mergeCell ref="C5:N5"/>
    <mergeCell ref="A5:A11"/>
    <mergeCell ref="B5:B11"/>
    <mergeCell ref="Z6:Z11"/>
    <mergeCell ref="AA6:AA11"/>
    <mergeCell ref="AF5:AF11"/>
  </mergeCells>
  <drawing r:id="rId1"/>
</worksheet>
</file>