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75" windowWidth="24120" windowHeight="11625" tabRatio="929" activeTab="0"/>
  </bookViews>
  <sheets>
    <sheet name="дох и расх 6 мес" sheetId="1" r:id="rId1"/>
  </sheets>
  <definedNames/>
  <calcPr fullCalcOnLoad="1"/>
</workbook>
</file>

<file path=xl/sharedStrings.xml><?xml version="1.0" encoding="utf-8"?>
<sst xmlns="http://schemas.openxmlformats.org/spreadsheetml/2006/main" count="377" uniqueCount="186">
  <si>
    <t>ООО "Наш Дом"</t>
  </si>
  <si>
    <t>Итого</t>
  </si>
  <si>
    <t>Адрес жилого дома</t>
  </si>
  <si>
    <t>пер.Крупской д.2</t>
  </si>
  <si>
    <t xml:space="preserve">пер.Крупской д.5 </t>
  </si>
  <si>
    <t>пер.Крупской д.6</t>
  </si>
  <si>
    <t>пер.Крупской д.9</t>
  </si>
  <si>
    <t>пер.Крупской д.10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</si>
  <si>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</si>
  <si>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</si>
  <si>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</si>
  <si>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</si>
  <si>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</si>
  <si>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</si>
  <si>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</si>
  <si>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</si>
  <si>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</si>
  <si>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</si>
  <si>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</si>
  <si>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</si>
  <si>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</si>
  <si>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д.8</t>
  </si>
  <si>
    <t>ул.Горького д.9</t>
  </si>
  <si>
    <t>ул.Горького д.10</t>
  </si>
  <si>
    <t>ул.Горького д.12</t>
  </si>
  <si>
    <t>ул.Иванова д.5</t>
  </si>
  <si>
    <t>ул.Иванова д.6</t>
  </si>
  <si>
    <t>ул.Иванова д.13</t>
  </si>
  <si>
    <t>ул.Иванова д.25</t>
  </si>
  <si>
    <t>ул.Иванова д.27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</si>
  <si>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</si>
  <si>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</si>
  <si>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</si>
  <si>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</si>
  <si>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д.10 А</t>
  </si>
  <si>
    <t>ул.Комсомольская д.11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</si>
  <si>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</si>
  <si>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</si>
  <si>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</si>
  <si>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</si>
  <si>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</si>
  <si>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</si>
  <si>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</si>
  <si>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</si>
  <si>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</si>
  <si>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</si>
  <si>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</si>
  <si>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>ул.Ленина д.6</t>
  </si>
  <si>
    <t>ул.Ленина д.7</t>
  </si>
  <si>
    <t>ул.Ленина д.8</t>
  </si>
  <si>
    <t>ул.Ленина д.15</t>
  </si>
  <si>
    <t>ул.Ленина д.19</t>
  </si>
  <si>
    <t>ул.Ленина д.21</t>
  </si>
  <si>
    <t>ул.Ленина д.23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</si>
  <si>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</si>
  <si>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</si>
  <si>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</si>
  <si>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</si>
  <si>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</si>
  <si>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д.7</t>
  </si>
  <si>
    <t>ул.Луначарского д.9</t>
  </si>
  <si>
    <t>ул.Луначарского д.23</t>
  </si>
  <si>
    <t>ул.Луначарскогод.31</t>
  </si>
  <si>
    <t>ул.Малиновского д.1</t>
  </si>
  <si>
    <t>ул.Мира д.4</t>
  </si>
  <si>
    <t>ул.Мира д.6</t>
  </si>
  <si>
    <t>ул.Мира д.8</t>
  </si>
  <si>
    <t>ул.Нахимова д.2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</si>
  <si>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</si>
  <si>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</si>
  <si>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</si>
  <si>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</si>
  <si>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</si>
  <si>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д.6</t>
  </si>
  <si>
    <t>ул.Октябрьская д.8</t>
  </si>
  <si>
    <t>ул.Октябрьская д.10</t>
  </si>
  <si>
    <t>ул.Октябрьская д.66</t>
  </si>
  <si>
    <t>ул.Первомайская д.2</t>
  </si>
  <si>
    <t>ул.Первомайская д.4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</si>
  <si>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</si>
  <si>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</si>
  <si>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</si>
  <si>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</si>
  <si>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</si>
  <si>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</si>
  <si>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</si>
  <si>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</si>
  <si>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</si>
  <si>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</si>
  <si>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</si>
  <si>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</si>
  <si>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</si>
  <si>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</si>
  <si>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</si>
  <si>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</si>
  <si>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</si>
  <si>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</si>
  <si>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</si>
  <si>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</si>
  <si>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</si>
  <si>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</si>
  <si>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</si>
  <si>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</si>
  <si>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</si>
  <si>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</si>
  <si>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</si>
  <si>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</si>
  <si>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</si>
  <si>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</si>
  <si>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</si>
  <si>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</si>
  <si>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</si>
  <si>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д.95</t>
  </si>
  <si>
    <t>ул.Суворова д.3</t>
  </si>
  <si>
    <t>ул.Суворова д.10</t>
  </si>
  <si>
    <t>ул.Танкистов д.27</t>
  </si>
  <si>
    <t>ул.Танкистов д.29</t>
  </si>
  <si>
    <t>ул.Транспортная д.2</t>
  </si>
  <si>
    <t>ул.Транспортная д.4</t>
  </si>
  <si>
    <t>ул.Школьная д.10</t>
  </si>
  <si>
    <t>ул.23 Сентября д.2</t>
  </si>
  <si>
    <t>ул.23 Сентября д.4</t>
  </si>
  <si>
    <t>ул.23 Сентября д.6</t>
  </si>
  <si>
    <t>ул.23 Сентября д.8</t>
  </si>
  <si>
    <t>ул.Совхозная д.6</t>
  </si>
  <si>
    <t xml:space="preserve">ул.Ленина д.4 </t>
  </si>
  <si>
    <t>ул.Ленина д.17</t>
  </si>
  <si>
    <t>ул.Транспортная д.6</t>
  </si>
  <si>
    <t xml:space="preserve">итого </t>
  </si>
  <si>
    <t>январь</t>
  </si>
  <si>
    <t>февраль</t>
  </si>
  <si>
    <t>март</t>
  </si>
  <si>
    <t xml:space="preserve">ул.Первомайская д.5 </t>
  </si>
  <si>
    <t xml:space="preserve">ул.Нахимова д.4 </t>
  </si>
  <si>
    <t xml:space="preserve">пер.Крупской д.11 </t>
  </si>
  <si>
    <t>пер.Крупской д.7</t>
  </si>
  <si>
    <t xml:space="preserve">пер.Крупской д.3 </t>
  </si>
  <si>
    <t>ул.Первомайская д.2 А</t>
  </si>
  <si>
    <t>апрель</t>
  </si>
  <si>
    <t>№ п/п</t>
  </si>
  <si>
    <t>май</t>
  </si>
  <si>
    <t>июнь</t>
  </si>
  <si>
    <t>июль</t>
  </si>
  <si>
    <t xml:space="preserve">Д О Х О Д Ы </t>
  </si>
  <si>
    <t xml:space="preserve">Р А С Х О Д Ы </t>
  </si>
  <si>
    <t>август</t>
  </si>
  <si>
    <t>Доходы от арендаторов</t>
  </si>
  <si>
    <t>Всего доходы</t>
  </si>
  <si>
    <t>сентябрь</t>
  </si>
  <si>
    <t>октябрь</t>
  </si>
  <si>
    <t>ул.Горького д.7</t>
  </si>
  <si>
    <t>ул.Иванова д.23</t>
  </si>
  <si>
    <t>ул.Мира д.1</t>
  </si>
  <si>
    <t>ул.Комсомольская д.8</t>
  </si>
  <si>
    <t>ул.Иванова д.1</t>
  </si>
  <si>
    <t>ул.Комсомольская д.12</t>
  </si>
  <si>
    <t>ул.Калинина д.67</t>
  </si>
  <si>
    <t>ул.Попова д.1</t>
  </si>
  <si>
    <t>ул.Совхозная д.14</t>
  </si>
  <si>
    <t>ул.Школьная д.12</t>
  </si>
  <si>
    <t>ул.Иванова д.17</t>
  </si>
  <si>
    <t>ул.Октябрьская д.5</t>
  </si>
  <si>
    <t>ул.Суворова д.8А</t>
  </si>
  <si>
    <t>ул.Луначарскогод.33</t>
  </si>
  <si>
    <t>Исп.Викторова Л.С.</t>
  </si>
  <si>
    <t>ул.Мира д.3</t>
  </si>
  <si>
    <t>ноябрь</t>
  </si>
  <si>
    <t>декабрь</t>
  </si>
  <si>
    <t>ул.Ленина д.27</t>
  </si>
  <si>
    <t>пер.Мира д.1</t>
  </si>
  <si>
    <t>ул.Иванова д.7</t>
  </si>
  <si>
    <t>ул.Луначарского д.5</t>
  </si>
  <si>
    <t>ул.Луначарского д.25</t>
  </si>
  <si>
    <t>ул.Луначарскогод.42</t>
  </si>
  <si>
    <t>ул.Луначарскогод.52</t>
  </si>
  <si>
    <t>ул.Октябрьская д.68</t>
  </si>
  <si>
    <t>ул.Советская д.13</t>
  </si>
  <si>
    <t>ул.Совхозная д.93</t>
  </si>
  <si>
    <t>ул.Суворова д.17</t>
  </si>
  <si>
    <t>ул.Иванова д.11</t>
  </si>
  <si>
    <t>ул.Луначарского д.21</t>
  </si>
  <si>
    <t>ул.Кирова  д.2</t>
  </si>
  <si>
    <t>СОИД( эл. энегрия, холодная и горячая вода)</t>
  </si>
  <si>
    <t>ул.Калинина д.6</t>
  </si>
  <si>
    <t>ул.Транспортная д.31</t>
  </si>
  <si>
    <t>за   январь - июнь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</si>
</sst>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6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0" fontId="21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24" borderId="0" xfId="53" applyFont="1" applyFill="1" applyBorder="1">
      <alignment/>
      <protection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24" borderId="0" xfId="0" applyFill="1" applyAlignment="1">
      <alignment wrapText="1"/>
    </xf>
    <xf numFmtId="2" fontId="23" fillId="24" borderId="10" xfId="0" applyNumberFormat="1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2" xfId="53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4" fillId="24" borderId="13" xfId="0" applyFont="1" applyFill="1" applyBorder="1" applyAlignment="1">
      <alignment horizontal="center" vertical="center"/>
    </xf>
    <xf numFmtId="0" fontId="22" fillId="0" borderId="0" xfId="53" applyFont="1" applyAlignment="1">
      <alignment/>
      <protection/>
    </xf>
    <xf numFmtId="0" fontId="0" fillId="0" borderId="0" xfId="0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2" fontId="20" fillId="0" borderId="16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18" xfId="53" applyNumberFormat="1" applyFont="1" applyBorder="1">
      <alignment/>
      <protection/>
    </xf>
    <xf numFmtId="2" fontId="20" fillId="0" borderId="19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0" fillId="0" borderId="20" xfId="53" applyNumberFormat="1" applyFont="1" applyBorder="1">
      <alignment/>
      <protection/>
    </xf>
    <xf numFmtId="2" fontId="20" fillId="0" borderId="21" xfId="53" applyNumberFormat="1" applyFont="1" applyBorder="1">
      <alignment/>
      <protection/>
    </xf>
    <xf numFmtId="2" fontId="20" fillId="0" borderId="22" xfId="53" applyNumberFormat="1" applyFont="1" applyBorder="1">
      <alignment/>
      <protection/>
    </xf>
    <xf numFmtId="2" fontId="20" fillId="0" borderId="10" xfId="53" applyNumberFormat="1" applyFont="1" applyBorder="1">
      <alignment/>
      <protection/>
    </xf>
    <xf numFmtId="0" fontId="30" fillId="0" borderId="0" xfId="53" applyFont="1" applyBorder="1" applyAlignment="1">
      <alignment horizontal="left"/>
      <protection/>
    </xf>
    <xf numFmtId="0" fontId="27" fillId="0" borderId="22" xfId="53" applyFont="1" applyBorder="1" applyAlignment="1">
      <alignment horizont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0" xfId="53" applyFont="1" applyBorder="1">
      <alignment/>
      <protection/>
    </xf>
    <xf numFmtId="0" fontId="31" fillId="0" borderId="0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/>
      <protection/>
    </xf>
    <xf numFmtId="2" fontId="29" fillId="0" borderId="0" xfId="53" applyNumberFormat="1" applyFont="1" applyBorder="1">
      <alignment/>
      <protection/>
    </xf>
    <xf numFmtId="2" fontId="29" fillId="0" borderId="0" xfId="53" applyNumberFormat="1" applyFont="1" applyBorder="1">
      <alignment/>
      <protection/>
    </xf>
    <xf numFmtId="0" fontId="29" fillId="0" borderId="0" xfId="53" applyFont="1" applyBorder="1">
      <alignment/>
      <protection/>
    </xf>
    <xf numFmtId="2" fontId="20" fillId="0" borderId="23" xfId="53" applyNumberFormat="1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2" fontId="20" fillId="0" borderId="18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7" fillId="0" borderId="10" xfId="53" applyNumberFormat="1" applyFont="1" applyBorder="1">
      <alignment/>
      <protection/>
    </xf>
    <xf numFmtId="0" fontId="20" fillId="0" borderId="11" xfId="53" applyFont="1" applyBorder="1">
      <alignment/>
      <protection/>
    </xf>
    <xf numFmtId="2" fontId="20" fillId="0" borderId="24" xfId="53" applyNumberFormat="1" applyFont="1" applyBorder="1">
      <alignment/>
      <protection/>
    </xf>
    <xf numFmtId="2" fontId="20" fillId="0" borderId="25" xfId="53" applyNumberFormat="1" applyFont="1" applyBorder="1">
      <alignment/>
      <protection/>
    </xf>
    <xf numFmtId="2" fontId="27" fillId="24" borderId="10" xfId="0" applyNumberFormat="1" applyFont="1" applyFill="1" applyBorder="1" applyAlignment="1">
      <alignment horizontal="center"/>
    </xf>
    <xf numFmtId="2" fontId="20" fillId="0" borderId="15" xfId="53" applyNumberFormat="1" applyFont="1" applyBorder="1">
      <alignment/>
      <protection/>
    </xf>
    <xf numFmtId="2" fontId="20" fillId="0" borderId="26" xfId="53" applyNumberFormat="1" applyFont="1" applyBorder="1">
      <alignment/>
      <protection/>
    </xf>
    <xf numFmtId="0" fontId="28" fillId="24" borderId="17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0" fontId="22" fillId="24" borderId="0" xfId="0" applyFont="1" applyFill="1" applyBorder="1" applyAlignment="1">
      <alignment horizontal="right"/>
    </xf>
    <xf numFmtId="2" fontId="20" fillId="0" borderId="27" xfId="53" applyNumberFormat="1" applyFont="1" applyBorder="1">
      <alignment/>
      <protection/>
    </xf>
    <xf numFmtId="2" fontId="20" fillId="0" borderId="28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23" xfId="53" applyNumberFormat="1" applyFont="1" applyBorder="1">
      <alignment/>
      <protection/>
    </xf>
    <xf numFmtId="2" fontId="20" fillId="0" borderId="29" xfId="53" applyNumberFormat="1" applyFont="1" applyBorder="1">
      <alignment/>
      <protection/>
    </xf>
    <xf numFmtId="2" fontId="20" fillId="0" borderId="30" xfId="53" applyNumberFormat="1" applyFont="1" applyBorder="1">
      <alignment/>
      <protection/>
    </xf>
    <xf numFmtId="0" fontId="26" fillId="0" borderId="0" xfId="53" applyFont="1" applyAlignment="1">
      <alignment horizontal="center"/>
      <protection/>
    </xf>
    <xf numFmtId="2" fontId="20" fillId="0" borderId="11" xfId="53" applyNumberFormat="1" applyFont="1" applyBorder="1">
      <alignment/>
      <protection/>
    </xf>
    <xf numFmtId="0" fontId="20" fillId="0" borderId="22" xfId="53" applyFont="1" applyBorder="1" applyAlignment="1">
      <alignment horizontal="right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8" xfId="53" applyFont="1" applyBorder="1" applyAlignment="1">
      <alignment horizontal="right"/>
      <protection/>
    </xf>
    <xf numFmtId="0" fontId="30" fillId="0" borderId="31" xfId="5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1" xfId="53" applyFont="1" applyBorder="1" applyAlignment="1">
      <alignment horizontal="center" textRotation="90" wrapText="1"/>
      <protection/>
    </xf>
    <xf numFmtId="0" fontId="0" fillId="0" borderId="2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32" xfId="53" applyFont="1" applyBorder="1" applyAlignment="1">
      <alignment horizontal="center" textRotation="90"/>
      <protection/>
    </xf>
    <xf numFmtId="0" fontId="0" fillId="0" borderId="33" xfId="53" applyFont="1" applyBorder="1" applyAlignment="1">
      <alignment horizontal="center" textRotation="90"/>
      <protection/>
    </xf>
    <xf numFmtId="0" fontId="0" fillId="0" borderId="23" xfId="53" applyFont="1" applyBorder="1" applyAlignment="1">
      <alignment horizontal="center" textRotation="90"/>
      <protection/>
    </xf>
    <xf numFmtId="0" fontId="0" fillId="0" borderId="15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31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 wrapText="1"/>
      <protection/>
    </xf>
    <xf numFmtId="0" fontId="0" fillId="0" borderId="0" xfId="0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21" fillId="0" borderId="3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/>
      <protection/>
    </xf>
    <xf numFmtId="0" fontId="30" fillId="0" borderId="12" xfId="53" applyFont="1" applyBorder="1" applyAlignment="1">
      <alignment horizontal="center"/>
      <protection/>
    </xf>
    <xf numFmtId="0" fontId="30" fillId="0" borderId="22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vertical="center"/>
      <protection/>
    </xf>
    <xf numFmtId="0" fontId="30" fillId="0" borderId="23" xfId="53" applyFont="1" applyBorder="1" applyAlignment="1">
      <alignment horizontal="center" vertical="center"/>
      <protection/>
    </xf>
    <xf numFmtId="0" fontId="30" fillId="0" borderId="15" xfId="53" applyFont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 textRotation="90"/>
      <protection/>
    </xf>
    <xf numFmtId="0" fontId="0" fillId="0" borderId="36" xfId="53" applyFont="1" applyBorder="1" applyAlignment="1">
      <alignment horizontal="center" textRotation="90"/>
      <protection/>
    </xf>
    <xf numFmtId="0" fontId="0" fillId="0" borderId="37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14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31" xfId="53" applyFont="1" applyBorder="1" applyAlignment="1">
      <alignment horizontal="center" vertical="center" wrapText="1"/>
      <protection/>
    </xf>
    <xf numFmtId="0" fontId="30" fillId="0" borderId="23" xfId="53" applyFont="1" applyBorder="1" applyAlignment="1">
      <alignment horizontal="center" vertical="center" wrapText="1"/>
      <protection/>
    </xf>
    <xf numFmtId="0" fontId="30" fillId="0" borderId="15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textRotation="90" wrapText="1"/>
      <protection/>
    </xf>
    <xf numFmtId="0" fontId="0" fillId="0" borderId="32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26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/>
      <protection/>
    </xf>
    <xf numFmtId="0" fontId="30" fillId="0" borderId="22" xfId="53" applyFont="1" applyBorder="1" applyAlignment="1">
      <alignment horizontal="left"/>
      <protection/>
    </xf>
    <xf numFmtId="0" fontId="30" fillId="0" borderId="14" xfId="53" applyFont="1" applyBorder="1" applyAlignment="1">
      <alignment horizontal="left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1"/>
  <sheetViews>
    <sheetView tabSelected="1" zoomScalePageLayoutView="0" workbookViewId="0" topLeftCell="O146">
      <selection activeCell="Z185" sqref="Z185"/>
    </sheetView>
  </sheetViews>
  <sheetFormatPr defaultColWidth="8.57421875" defaultRowHeight="12.75"/>
  <cols>
    <col min="1" max="1" width="3.57421875" style="15" customWidth="1"/>
    <col min="2" max="2" width="22.140625" style="18" customWidth="1"/>
    <col min="3" max="3" width="10.140625" style="15" customWidth="1"/>
    <col min="4" max="4" width="9.57421875" style="15" customWidth="1"/>
    <col min="5" max="5" width="10.140625" style="15" customWidth="1"/>
    <col min="6" max="6" width="12.57421875" style="15" customWidth="1"/>
    <col min="7" max="7" width="11.00390625" style="15" customWidth="1"/>
    <col min="8" max="8" width="9.8515625" style="15" customWidth="1"/>
    <col min="9" max="9" width="0.13671875" style="15" hidden="1" customWidth="1"/>
    <col min="10" max="10" width="9.421875" style="15" hidden="1" customWidth="1"/>
    <col min="11" max="11" width="6.8515625" style="15" hidden="1" customWidth="1"/>
    <col min="12" max="12" width="6.57421875" style="15" hidden="1" customWidth="1"/>
    <col min="13" max="13" width="8.140625" style="15" hidden="1" customWidth="1"/>
    <col min="14" max="14" width="9.28125" style="15" hidden="1" customWidth="1"/>
    <col min="15" max="15" width="9.00390625" style="15" customWidth="1"/>
    <col min="16" max="16" width="9.57421875" style="15" customWidth="1"/>
    <col min="17" max="17" width="12.8515625" style="15" customWidth="1"/>
    <col min="18" max="18" width="0.13671875" style="18" hidden="1" customWidth="1"/>
    <col min="19" max="19" width="3.57421875" style="15" customWidth="1"/>
    <col min="20" max="20" width="20.57421875" style="18" customWidth="1"/>
    <col min="21" max="21" width="11.57421875" style="15" customWidth="1"/>
    <col min="22" max="22" width="11.140625" style="15" customWidth="1"/>
    <col min="23" max="23" width="10.140625" style="15" customWidth="1"/>
    <col min="24" max="24" width="11.140625" style="15" customWidth="1"/>
    <col min="25" max="25" width="10.8515625" style="15" customWidth="1"/>
    <col min="26" max="26" width="10.7109375" style="15" customWidth="1"/>
    <col min="27" max="27" width="8.57421875" style="15" hidden="1" customWidth="1"/>
    <col min="28" max="28" width="9.8515625" style="15" hidden="1" customWidth="1"/>
    <col min="29" max="29" width="10.00390625" style="15" hidden="1" customWidth="1"/>
    <col min="30" max="30" width="8.421875" style="15" hidden="1" customWidth="1"/>
    <col min="31" max="31" width="10.140625" style="15" hidden="1" customWidth="1"/>
    <col min="32" max="32" width="11.8515625" style="15" hidden="1" customWidth="1"/>
    <col min="33" max="33" width="13.8515625" style="15" customWidth="1"/>
    <col min="34" max="34" width="7.00390625" style="15" customWidth="1"/>
    <col min="35" max="35" width="7.57421875" style="15" customWidth="1"/>
    <col min="36" max="36" width="6.140625" style="15" customWidth="1"/>
    <col min="37" max="37" width="10.28125" style="15" customWidth="1"/>
    <col min="38" max="38" width="16.57421875" style="15" customWidth="1"/>
    <col min="39" max="40" width="6.421875" style="15" customWidth="1"/>
    <col min="41" max="41" width="6.140625" style="15" customWidth="1"/>
    <col min="42" max="42" width="6.00390625" style="15" customWidth="1"/>
    <col min="43" max="43" width="7.00390625" style="15" customWidth="1"/>
    <col min="44" max="44" width="6.8515625" style="15" customWidth="1"/>
    <col min="45" max="45" width="7.00390625" style="15" customWidth="1"/>
    <col min="46" max="46" width="9.421875" style="31" customWidth="1"/>
    <col min="47" max="47" width="7.7109375" style="15" customWidth="1"/>
    <col min="48" max="48" width="7.57421875" style="28" customWidth="1"/>
    <col min="49" max="49" width="7.8515625" style="15" customWidth="1"/>
    <col min="50" max="50" width="5.8515625" style="15" customWidth="1"/>
    <col min="51" max="51" width="7.57421875" style="15" customWidth="1"/>
    <col min="52" max="52" width="8.28125" style="15" customWidth="1"/>
    <col min="53" max="53" width="8.00390625" style="15" customWidth="1"/>
    <col min="54" max="54" width="6.8515625" style="0" customWidth="1"/>
    <col min="55" max="55" width="7.7109375" style="0" customWidth="1"/>
    <col min="56" max="16384" width="8.57421875" style="15" customWidth="1"/>
  </cols>
  <sheetData>
    <row r="1" spans="1:21" ht="12.75">
      <c r="A1" s="14" t="s">
        <v>0</v>
      </c>
      <c r="B1" s="21"/>
      <c r="S1" s="14"/>
      <c r="T1" s="14" t="s">
        <v>0</v>
      </c>
      <c r="U1" s="21"/>
    </row>
    <row r="2" spans="2:32" ht="18.75" thickBot="1">
      <c r="B2" s="22"/>
      <c r="C2" s="16"/>
      <c r="D2" s="16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86"/>
      <c r="P2" s="16"/>
      <c r="Q2" s="16"/>
      <c r="R2" s="57"/>
      <c r="T2" s="22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55" ht="13.5" thickBot="1">
      <c r="A3" s="135" t="s">
        <v>185</v>
      </c>
      <c r="B3" s="136"/>
      <c r="C3" s="137"/>
      <c r="T3" s="135" t="s">
        <v>185</v>
      </c>
      <c r="U3" s="136"/>
      <c r="V3" s="137"/>
      <c r="BB3" s="15"/>
      <c r="BC3" s="15"/>
    </row>
    <row r="4" spans="1:55" ht="13.5" thickBot="1">
      <c r="A4" s="52"/>
      <c r="B4" s="52"/>
      <c r="C4" s="52"/>
      <c r="T4" s="15"/>
      <c r="BB4" s="15"/>
      <c r="BC4" s="15"/>
    </row>
    <row r="5" spans="1:55" ht="13.5" thickBot="1">
      <c r="A5" s="121" t="s">
        <v>139</v>
      </c>
      <c r="B5" s="138" t="s">
        <v>2</v>
      </c>
      <c r="C5" s="111" t="s">
        <v>143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4"/>
      <c r="O5" s="125" t="s">
        <v>182</v>
      </c>
      <c r="P5" s="128" t="s">
        <v>146</v>
      </c>
      <c r="Q5" s="128" t="s">
        <v>147</v>
      </c>
      <c r="R5" s="58"/>
      <c r="S5" s="121" t="s">
        <v>139</v>
      </c>
      <c r="T5" s="108" t="s">
        <v>2</v>
      </c>
      <c r="U5" s="111" t="s">
        <v>144</v>
      </c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24"/>
      <c r="AG5" s="114" t="s">
        <v>1</v>
      </c>
      <c r="BB5" s="15"/>
      <c r="BC5" s="15"/>
    </row>
    <row r="6" spans="1:55" ht="12" customHeight="1">
      <c r="A6" s="122"/>
      <c r="B6" s="139"/>
      <c r="C6" s="101" t="s">
        <v>129</v>
      </c>
      <c r="D6" s="101" t="s">
        <v>130</v>
      </c>
      <c r="E6" s="103" t="s">
        <v>131</v>
      </c>
      <c r="F6" s="104" t="s">
        <v>138</v>
      </c>
      <c r="G6" s="103" t="s">
        <v>140</v>
      </c>
      <c r="H6" s="104" t="s">
        <v>141</v>
      </c>
      <c r="I6" s="103" t="s">
        <v>142</v>
      </c>
      <c r="J6" s="104" t="s">
        <v>145</v>
      </c>
      <c r="K6" s="104" t="s">
        <v>148</v>
      </c>
      <c r="L6" s="96" t="s">
        <v>149</v>
      </c>
      <c r="M6" s="96" t="s">
        <v>166</v>
      </c>
      <c r="N6" s="104" t="s">
        <v>167</v>
      </c>
      <c r="O6" s="126"/>
      <c r="P6" s="129"/>
      <c r="Q6" s="129"/>
      <c r="R6" s="58"/>
      <c r="S6" s="122"/>
      <c r="T6" s="109"/>
      <c r="U6" s="101" t="s">
        <v>129</v>
      </c>
      <c r="V6" s="103" t="s">
        <v>130</v>
      </c>
      <c r="W6" s="101" t="s">
        <v>131</v>
      </c>
      <c r="X6" s="101" t="s">
        <v>138</v>
      </c>
      <c r="Y6" s="101" t="s">
        <v>140</v>
      </c>
      <c r="Z6" s="103" t="s">
        <v>141</v>
      </c>
      <c r="AA6" s="101" t="s">
        <v>142</v>
      </c>
      <c r="AB6" s="101" t="s">
        <v>145</v>
      </c>
      <c r="AC6" s="101" t="s">
        <v>148</v>
      </c>
      <c r="AD6" s="96" t="s">
        <v>149</v>
      </c>
      <c r="AE6" s="96" t="s">
        <v>166</v>
      </c>
      <c r="AF6" s="101" t="s">
        <v>167</v>
      </c>
      <c r="AG6" s="115"/>
      <c r="AK6"/>
      <c r="AL6" s="11"/>
      <c r="AM6" s="11"/>
      <c r="AN6" s="11"/>
      <c r="AP6" s="3"/>
      <c r="AQ6" s="26"/>
      <c r="AR6" s="5"/>
      <c r="AS6"/>
      <c r="AT6" s="32"/>
      <c r="AU6"/>
      <c r="AV6" s="9"/>
      <c r="AW6" s="2"/>
      <c r="AX6" s="4"/>
      <c r="AY6" s="4"/>
      <c r="BB6" s="15"/>
      <c r="BC6" s="23"/>
    </row>
    <row r="7" spans="1:55" ht="11.25" customHeight="1">
      <c r="A7" s="122"/>
      <c r="B7" s="139"/>
      <c r="C7" s="101"/>
      <c r="D7" s="101"/>
      <c r="E7" s="103"/>
      <c r="F7" s="101"/>
      <c r="G7" s="103"/>
      <c r="H7" s="101"/>
      <c r="I7" s="103"/>
      <c r="J7" s="101"/>
      <c r="K7" s="101"/>
      <c r="L7" s="97"/>
      <c r="M7" s="97"/>
      <c r="N7" s="101"/>
      <c r="O7" s="126"/>
      <c r="P7" s="129"/>
      <c r="Q7" s="129"/>
      <c r="R7" s="58"/>
      <c r="S7" s="122"/>
      <c r="T7" s="109"/>
      <c r="U7" s="101"/>
      <c r="V7" s="103"/>
      <c r="W7" s="101"/>
      <c r="X7" s="101"/>
      <c r="Y7" s="101"/>
      <c r="Z7" s="103"/>
      <c r="AA7" s="101"/>
      <c r="AB7" s="101"/>
      <c r="AC7" s="101"/>
      <c r="AD7" s="97"/>
      <c r="AE7" s="97"/>
      <c r="AF7" s="101"/>
      <c r="AG7" s="115"/>
      <c r="AK7"/>
      <c r="AL7" s="12"/>
      <c r="AM7" s="12"/>
      <c r="AN7" s="12"/>
      <c r="AP7" s="12"/>
      <c r="AQ7" s="26"/>
      <c r="AR7" s="5"/>
      <c r="AS7"/>
      <c r="AT7" s="32"/>
      <c r="AU7"/>
      <c r="AV7" s="37"/>
      <c r="AW7" s="2"/>
      <c r="AX7" s="4"/>
      <c r="AY7" s="4"/>
      <c r="BB7" s="15"/>
      <c r="BC7" s="23"/>
    </row>
    <row r="8" spans="1:55" ht="12.75" customHeight="1">
      <c r="A8" s="122"/>
      <c r="B8" s="139"/>
      <c r="C8" s="101"/>
      <c r="D8" s="101"/>
      <c r="E8" s="103"/>
      <c r="F8" s="101"/>
      <c r="G8" s="103"/>
      <c r="H8" s="101"/>
      <c r="I8" s="103"/>
      <c r="J8" s="101"/>
      <c r="K8" s="101"/>
      <c r="L8" s="97"/>
      <c r="M8" s="97"/>
      <c r="N8" s="101"/>
      <c r="O8" s="126"/>
      <c r="P8" s="129"/>
      <c r="Q8" s="129"/>
      <c r="R8" s="58"/>
      <c r="S8" s="122"/>
      <c r="T8" s="109"/>
      <c r="U8" s="101"/>
      <c r="V8" s="103"/>
      <c r="W8" s="101"/>
      <c r="X8" s="101"/>
      <c r="Y8" s="101"/>
      <c r="Z8" s="103"/>
      <c r="AA8" s="101"/>
      <c r="AB8" s="101"/>
      <c r="AC8" s="101"/>
      <c r="AD8" s="97"/>
      <c r="AE8" s="97"/>
      <c r="AF8" s="101"/>
      <c r="AG8" s="115"/>
      <c r="AK8"/>
      <c r="AL8" s="3"/>
      <c r="AM8" s="3"/>
      <c r="AN8" s="3"/>
      <c r="AP8" s="3"/>
      <c r="AQ8" s="26"/>
      <c r="AR8" s="5"/>
      <c r="AS8"/>
      <c r="AT8" s="32"/>
      <c r="AU8"/>
      <c r="AV8" s="37"/>
      <c r="AW8" s="2"/>
      <c r="AX8" s="4"/>
      <c r="AY8" s="4"/>
      <c r="BB8" s="15"/>
      <c r="BC8" s="23"/>
    </row>
    <row r="9" spans="1:55" ht="11.25" customHeight="1">
      <c r="A9" s="122"/>
      <c r="B9" s="139"/>
      <c r="C9" s="101"/>
      <c r="D9" s="101"/>
      <c r="E9" s="103"/>
      <c r="F9" s="101"/>
      <c r="G9" s="103"/>
      <c r="H9" s="101"/>
      <c r="I9" s="103"/>
      <c r="J9" s="101"/>
      <c r="K9" s="101"/>
      <c r="L9" s="97"/>
      <c r="M9" s="97"/>
      <c r="N9" s="101"/>
      <c r="O9" s="126"/>
      <c r="P9" s="129"/>
      <c r="Q9" s="129"/>
      <c r="R9" s="58"/>
      <c r="S9" s="122"/>
      <c r="T9" s="109"/>
      <c r="U9" s="101"/>
      <c r="V9" s="103"/>
      <c r="W9" s="101"/>
      <c r="X9" s="101"/>
      <c r="Y9" s="101"/>
      <c r="Z9" s="103"/>
      <c r="AA9" s="101"/>
      <c r="AB9" s="101"/>
      <c r="AC9" s="101"/>
      <c r="AD9" s="97"/>
      <c r="AE9" s="97"/>
      <c r="AF9" s="101"/>
      <c r="AG9" s="115"/>
      <c r="AK9"/>
      <c r="AL9"/>
      <c r="AM9"/>
      <c r="AN9"/>
      <c r="AP9"/>
      <c r="AQ9" s="26"/>
      <c r="AR9" s="13"/>
      <c r="AS9"/>
      <c r="AT9" s="32"/>
      <c r="AU9" s="1"/>
      <c r="AV9" s="37"/>
      <c r="AW9" s="2"/>
      <c r="AX9" s="4"/>
      <c r="AY9" s="4"/>
      <c r="BB9" s="15"/>
      <c r="BC9" s="23"/>
    </row>
    <row r="10" spans="1:55" ht="12" customHeight="1">
      <c r="A10" s="122"/>
      <c r="B10" s="139"/>
      <c r="C10" s="101"/>
      <c r="D10" s="101"/>
      <c r="E10" s="103"/>
      <c r="F10" s="101"/>
      <c r="G10" s="103"/>
      <c r="H10" s="101"/>
      <c r="I10" s="103"/>
      <c r="J10" s="101"/>
      <c r="K10" s="101"/>
      <c r="L10" s="97"/>
      <c r="M10" s="97"/>
      <c r="N10" s="101"/>
      <c r="O10" s="126"/>
      <c r="P10" s="129"/>
      <c r="Q10" s="129"/>
      <c r="R10" s="58"/>
      <c r="S10" s="122"/>
      <c r="T10" s="109"/>
      <c r="U10" s="101"/>
      <c r="V10" s="103"/>
      <c r="W10" s="101"/>
      <c r="X10" s="101"/>
      <c r="Y10" s="101"/>
      <c r="Z10" s="103"/>
      <c r="AA10" s="101"/>
      <c r="AB10" s="101"/>
      <c r="AC10" s="101"/>
      <c r="AD10" s="97"/>
      <c r="AE10" s="97"/>
      <c r="AF10" s="101"/>
      <c r="AG10" s="115"/>
      <c r="AK10"/>
      <c r="AL10"/>
      <c r="AM10"/>
      <c r="AN10"/>
      <c r="AP10"/>
      <c r="AQ10" s="26"/>
      <c r="AR10" s="5"/>
      <c r="AS10"/>
      <c r="AT10" s="32"/>
      <c r="AU10"/>
      <c r="AV10" s="37"/>
      <c r="AW10" s="2"/>
      <c r="AX10" s="4"/>
      <c r="AY10" s="4"/>
      <c r="BB10" s="15"/>
      <c r="BC10" s="23"/>
    </row>
    <row r="11" spans="1:55" ht="15.75" customHeight="1" thickBot="1">
      <c r="A11" s="123"/>
      <c r="B11" s="140"/>
      <c r="C11" s="102"/>
      <c r="D11" s="102"/>
      <c r="E11" s="103"/>
      <c r="F11" s="102"/>
      <c r="G11" s="103"/>
      <c r="H11" s="102"/>
      <c r="I11" s="103"/>
      <c r="J11" s="102"/>
      <c r="K11" s="102"/>
      <c r="L11" s="98"/>
      <c r="M11" s="98"/>
      <c r="N11" s="102"/>
      <c r="O11" s="127"/>
      <c r="P11" s="130"/>
      <c r="Q11" s="130"/>
      <c r="R11" s="58"/>
      <c r="S11" s="123"/>
      <c r="T11" s="110"/>
      <c r="U11" s="102"/>
      <c r="V11" s="103"/>
      <c r="W11" s="102"/>
      <c r="X11" s="102"/>
      <c r="Y11" s="102"/>
      <c r="Z11" s="103"/>
      <c r="AA11" s="102"/>
      <c r="AB11" s="102"/>
      <c r="AC11" s="102"/>
      <c r="AD11" s="98"/>
      <c r="AE11" s="98"/>
      <c r="AF11" s="102"/>
      <c r="AG11" s="116"/>
      <c r="AK11"/>
      <c r="AL11"/>
      <c r="AM11"/>
      <c r="AN11"/>
      <c r="AP11"/>
      <c r="AQ11" s="26"/>
      <c r="AR11" s="5"/>
      <c r="AS11"/>
      <c r="AT11" s="32"/>
      <c r="AU11"/>
      <c r="AV11" s="37"/>
      <c r="AW11" s="2"/>
      <c r="AX11" s="4"/>
      <c r="AY11" s="4"/>
      <c r="BB11" s="15"/>
      <c r="BC11" s="23"/>
    </row>
    <row r="12" spans="1:79" ht="12" thickBot="1">
      <c r="A12" s="24">
        <v>1</v>
      </c>
      <c r="B12" s="25">
        <v>2</v>
      </c>
      <c r="C12" s="41">
        <v>3</v>
      </c>
      <c r="D12" s="30">
        <v>4</v>
      </c>
      <c r="E12" s="29">
        <v>5</v>
      </c>
      <c r="F12" s="64">
        <v>6</v>
      </c>
      <c r="G12" s="29">
        <v>7</v>
      </c>
      <c r="H12" s="53">
        <v>8</v>
      </c>
      <c r="I12" s="29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29">
        <v>9</v>
      </c>
      <c r="P12" s="29">
        <v>10</v>
      </c>
      <c r="Q12" s="29">
        <v>11</v>
      </c>
      <c r="R12" s="59"/>
      <c r="S12" s="24">
        <v>1</v>
      </c>
      <c r="T12" s="25">
        <v>2</v>
      </c>
      <c r="U12" s="29">
        <v>3</v>
      </c>
      <c r="V12" s="29">
        <v>4</v>
      </c>
      <c r="W12" s="53">
        <v>5</v>
      </c>
      <c r="X12" s="29">
        <v>6</v>
      </c>
      <c r="Y12" s="53">
        <v>7</v>
      </c>
      <c r="Z12" s="29">
        <v>8</v>
      </c>
      <c r="AA12" s="40">
        <v>9</v>
      </c>
      <c r="AB12" s="53">
        <v>10</v>
      </c>
      <c r="AC12" s="29">
        <v>11</v>
      </c>
      <c r="AD12" s="53">
        <v>12</v>
      </c>
      <c r="AE12" s="29">
        <v>12</v>
      </c>
      <c r="AF12" s="64">
        <v>14</v>
      </c>
      <c r="AG12" s="29">
        <v>15</v>
      </c>
      <c r="BB12" s="15"/>
      <c r="BC12" s="23"/>
      <c r="BI12" s="19"/>
      <c r="BR12" s="19"/>
      <c r="BV12" s="19"/>
      <c r="CA12" s="19"/>
    </row>
    <row r="13" spans="1:79" ht="12" thickBot="1">
      <c r="A13" s="35">
        <v>1</v>
      </c>
      <c r="B13" s="74" t="s">
        <v>3</v>
      </c>
      <c r="C13" s="65">
        <v>3701.49</v>
      </c>
      <c r="D13" s="65">
        <v>3701.49</v>
      </c>
      <c r="E13" s="65">
        <v>3701.49</v>
      </c>
      <c r="F13" s="65">
        <v>3701.49</v>
      </c>
      <c r="G13" s="65">
        <v>3701.49</v>
      </c>
      <c r="H13" s="65">
        <v>3701.49</v>
      </c>
      <c r="I13" s="65"/>
      <c r="J13" s="65"/>
      <c r="K13" s="65"/>
      <c r="L13" s="65"/>
      <c r="M13" s="65"/>
      <c r="N13" s="65"/>
      <c r="O13" s="65">
        <v>557.64</v>
      </c>
      <c r="P13" s="65"/>
      <c r="Q13" s="73">
        <f aca="true" t="shared" si="0" ref="Q13:Q77">SUM(C13:P13)</f>
        <v>22766.579999999994</v>
      </c>
      <c r="R13" s="60"/>
      <c r="S13" s="35">
        <v>1</v>
      </c>
      <c r="T13" s="74" t="s">
        <v>3</v>
      </c>
      <c r="U13" s="43">
        <v>3052.32</v>
      </c>
      <c r="V13" s="44">
        <v>2555</v>
      </c>
      <c r="W13" s="44">
        <v>2768.69</v>
      </c>
      <c r="X13" s="80">
        <v>2558.73</v>
      </c>
      <c r="Y13" s="80">
        <v>2905.73</v>
      </c>
      <c r="Z13" s="80">
        <v>2345.04</v>
      </c>
      <c r="AA13" s="80"/>
      <c r="AB13" s="85"/>
      <c r="AC13" s="85"/>
      <c r="AD13" s="85"/>
      <c r="AE13" s="85"/>
      <c r="AF13" s="85"/>
      <c r="AG13" s="82">
        <f aca="true" t="shared" si="1" ref="AG13:AG77">SUM(U13:AF13)</f>
        <v>16185.509999999998</v>
      </c>
      <c r="BB13" s="15"/>
      <c r="BC13" s="23"/>
      <c r="BI13" s="19"/>
      <c r="BV13" s="19"/>
      <c r="CA13" s="19"/>
    </row>
    <row r="14" spans="1:79" ht="12" thickBot="1">
      <c r="A14" s="54">
        <v>2</v>
      </c>
      <c r="B14" s="75" t="s">
        <v>136</v>
      </c>
      <c r="C14" s="66">
        <v>4795.88</v>
      </c>
      <c r="D14" s="66">
        <v>4795.88</v>
      </c>
      <c r="E14" s="66">
        <v>4795.88</v>
      </c>
      <c r="F14" s="66">
        <v>4795.88</v>
      </c>
      <c r="G14" s="66">
        <v>4795.88</v>
      </c>
      <c r="H14" s="66">
        <v>4795.88</v>
      </c>
      <c r="I14" s="66"/>
      <c r="J14" s="66"/>
      <c r="K14" s="66"/>
      <c r="L14" s="66"/>
      <c r="M14" s="66"/>
      <c r="N14" s="66"/>
      <c r="O14" s="66">
        <v>342.66</v>
      </c>
      <c r="P14" s="66"/>
      <c r="Q14" s="73">
        <f t="shared" si="0"/>
        <v>29117.940000000002</v>
      </c>
      <c r="R14" s="60"/>
      <c r="S14" s="54">
        <v>2</v>
      </c>
      <c r="T14" s="75" t="s">
        <v>136</v>
      </c>
      <c r="U14" s="46">
        <v>4103.67</v>
      </c>
      <c r="V14" s="47">
        <v>2889.8</v>
      </c>
      <c r="W14" s="45">
        <v>3247.23</v>
      </c>
      <c r="X14" s="81">
        <v>3195.04</v>
      </c>
      <c r="Y14" s="81">
        <v>3458.48</v>
      </c>
      <c r="Z14" s="81">
        <v>2916.11</v>
      </c>
      <c r="AA14" s="81"/>
      <c r="AB14" s="84"/>
      <c r="AC14" s="84"/>
      <c r="AD14" s="84"/>
      <c r="AE14" s="84"/>
      <c r="AF14" s="84"/>
      <c r="AG14" s="65">
        <f t="shared" si="1"/>
        <v>19810.33</v>
      </c>
      <c r="BB14" s="15"/>
      <c r="BC14" s="23"/>
      <c r="BR14" s="19"/>
      <c r="BV14" s="19"/>
      <c r="CA14" s="19"/>
    </row>
    <row r="15" spans="1:55" ht="12" thickBot="1">
      <c r="A15" s="54">
        <v>3</v>
      </c>
      <c r="B15" s="75" t="s">
        <v>4</v>
      </c>
      <c r="C15" s="47">
        <v>3969.81</v>
      </c>
      <c r="D15" s="47">
        <v>3969.81</v>
      </c>
      <c r="E15" s="47">
        <v>3969.81</v>
      </c>
      <c r="F15" s="47">
        <v>3969.81</v>
      </c>
      <c r="G15" s="47">
        <v>3969.81</v>
      </c>
      <c r="H15" s="47">
        <v>3969.81</v>
      </c>
      <c r="I15" s="47"/>
      <c r="J15" s="47"/>
      <c r="K15" s="47"/>
      <c r="L15" s="47"/>
      <c r="M15" s="47"/>
      <c r="N15" s="47"/>
      <c r="O15" s="47">
        <v>425.7</v>
      </c>
      <c r="P15" s="66"/>
      <c r="Q15" s="73">
        <f t="shared" si="0"/>
        <v>24244.56</v>
      </c>
      <c r="R15" s="60"/>
      <c r="S15" s="54">
        <v>3</v>
      </c>
      <c r="T15" s="75" t="s">
        <v>4</v>
      </c>
      <c r="U15" s="46">
        <v>3395.92</v>
      </c>
      <c r="V15" s="47">
        <v>2454.29</v>
      </c>
      <c r="W15" s="45">
        <v>2643.64</v>
      </c>
      <c r="X15" s="81">
        <v>2456.01</v>
      </c>
      <c r="Y15" s="81">
        <v>2774.02</v>
      </c>
      <c r="Z15" s="81">
        <v>2318.12</v>
      </c>
      <c r="AA15" s="81"/>
      <c r="AB15" s="84"/>
      <c r="AC15" s="84"/>
      <c r="AD15" s="84"/>
      <c r="AE15" s="84"/>
      <c r="AF15" s="84"/>
      <c r="AG15" s="65">
        <f t="shared" si="1"/>
        <v>16042</v>
      </c>
      <c r="BB15" s="15"/>
      <c r="BC15" s="23"/>
    </row>
    <row r="16" spans="1:55" ht="12" thickBot="1">
      <c r="A16" s="54">
        <v>4</v>
      </c>
      <c r="B16" s="75" t="s">
        <v>5</v>
      </c>
      <c r="C16" s="47">
        <v>7545.51</v>
      </c>
      <c r="D16" s="47">
        <v>7545.51</v>
      </c>
      <c r="E16" s="47">
        <v>7545.51</v>
      </c>
      <c r="F16" s="47">
        <v>7545.51</v>
      </c>
      <c r="G16" s="47">
        <v>7545.51</v>
      </c>
      <c r="H16" s="47">
        <v>7545.51</v>
      </c>
      <c r="I16" s="47"/>
      <c r="J16" s="47"/>
      <c r="K16" s="47"/>
      <c r="L16" s="47"/>
      <c r="M16" s="47"/>
      <c r="N16" s="47"/>
      <c r="O16" s="47">
        <v>444.36</v>
      </c>
      <c r="P16" s="66"/>
      <c r="Q16" s="73">
        <f t="shared" si="0"/>
        <v>45717.420000000006</v>
      </c>
      <c r="R16" s="60"/>
      <c r="S16" s="54">
        <v>4</v>
      </c>
      <c r="T16" s="75" t="s">
        <v>5</v>
      </c>
      <c r="U16" s="46">
        <v>7295.07</v>
      </c>
      <c r="V16" s="47">
        <v>6105.36</v>
      </c>
      <c r="W16" s="45">
        <v>5944.25</v>
      </c>
      <c r="X16" s="81">
        <v>6428.45</v>
      </c>
      <c r="Y16" s="81">
        <v>6196.58</v>
      </c>
      <c r="Z16" s="81">
        <v>6018.46</v>
      </c>
      <c r="AA16" s="81"/>
      <c r="AB16" s="84"/>
      <c r="AC16" s="84"/>
      <c r="AD16" s="84"/>
      <c r="AE16" s="84"/>
      <c r="AF16" s="84"/>
      <c r="AG16" s="65">
        <f t="shared" si="1"/>
        <v>37988.17</v>
      </c>
      <c r="BB16" s="15"/>
      <c r="BC16" s="23"/>
    </row>
    <row r="17" spans="1:80" ht="12" thickBot="1">
      <c r="A17" s="54">
        <v>5</v>
      </c>
      <c r="B17" s="75" t="s">
        <v>135</v>
      </c>
      <c r="C17" s="66">
        <v>1728.69</v>
      </c>
      <c r="D17" s="66">
        <v>1728.69</v>
      </c>
      <c r="E17" s="66">
        <v>1766.1</v>
      </c>
      <c r="F17" s="66">
        <v>1766.1</v>
      </c>
      <c r="G17" s="66">
        <v>1766.1</v>
      </c>
      <c r="H17" s="66">
        <v>1766.1</v>
      </c>
      <c r="I17" s="66"/>
      <c r="J17" s="66"/>
      <c r="K17" s="66"/>
      <c r="L17" s="66"/>
      <c r="M17" s="66"/>
      <c r="N17" s="66"/>
      <c r="O17" s="66">
        <v>150.66</v>
      </c>
      <c r="P17" s="66"/>
      <c r="Q17" s="73">
        <f t="shared" si="0"/>
        <v>10672.44</v>
      </c>
      <c r="R17" s="60"/>
      <c r="S17" s="54">
        <v>5</v>
      </c>
      <c r="T17" s="75" t="s">
        <v>135</v>
      </c>
      <c r="U17" s="46">
        <v>1382.33</v>
      </c>
      <c r="V17" s="47">
        <v>1209.48</v>
      </c>
      <c r="W17" s="45">
        <v>1095.73</v>
      </c>
      <c r="X17" s="81">
        <v>1223.16</v>
      </c>
      <c r="Y17" s="81">
        <v>1457.87</v>
      </c>
      <c r="Z17" s="81">
        <v>1432.22</v>
      </c>
      <c r="AA17" s="81"/>
      <c r="AB17" s="84"/>
      <c r="AC17" s="84"/>
      <c r="AD17" s="84"/>
      <c r="AE17" s="84"/>
      <c r="AF17" s="84"/>
      <c r="AG17" s="65">
        <f t="shared" si="1"/>
        <v>7800.79</v>
      </c>
      <c r="BB17" s="15"/>
      <c r="BC17" s="23"/>
      <c r="CB17" s="17"/>
    </row>
    <row r="18" spans="1:55" ht="12" thickBot="1">
      <c r="A18" s="54">
        <v>6</v>
      </c>
      <c r="B18" s="75" t="s">
        <v>6</v>
      </c>
      <c r="C18" s="66">
        <v>2107.56</v>
      </c>
      <c r="D18" s="66">
        <v>2107.56</v>
      </c>
      <c r="E18" s="66">
        <v>2107.56</v>
      </c>
      <c r="F18" s="66">
        <v>2107.56</v>
      </c>
      <c r="G18" s="66">
        <v>2107.56</v>
      </c>
      <c r="H18" s="66">
        <v>2107.56</v>
      </c>
      <c r="I18" s="66"/>
      <c r="J18" s="66"/>
      <c r="K18" s="66"/>
      <c r="L18" s="66"/>
      <c r="M18" s="66"/>
      <c r="N18" s="66"/>
      <c r="O18" s="66">
        <v>150.54</v>
      </c>
      <c r="P18" s="66"/>
      <c r="Q18" s="73">
        <f t="shared" si="0"/>
        <v>12795.9</v>
      </c>
      <c r="R18" s="60"/>
      <c r="S18" s="54">
        <v>6</v>
      </c>
      <c r="T18" s="75" t="s">
        <v>6</v>
      </c>
      <c r="U18" s="46">
        <v>1723.08</v>
      </c>
      <c r="V18" s="47">
        <v>1496.15</v>
      </c>
      <c r="W18" s="45">
        <v>1441.84</v>
      </c>
      <c r="X18" s="81">
        <v>1488.89</v>
      </c>
      <c r="Y18" s="81">
        <v>1637.32</v>
      </c>
      <c r="Z18" s="81">
        <v>1469.9</v>
      </c>
      <c r="AA18" s="81"/>
      <c r="AB18" s="84"/>
      <c r="AC18" s="84"/>
      <c r="AD18" s="84"/>
      <c r="AE18" s="84"/>
      <c r="AF18" s="84"/>
      <c r="AG18" s="65">
        <f t="shared" si="1"/>
        <v>9257.18</v>
      </c>
      <c r="BB18" s="15"/>
      <c r="BC18" s="23"/>
    </row>
    <row r="19" spans="1:55" ht="12" thickBot="1">
      <c r="A19" s="54">
        <v>7</v>
      </c>
      <c r="B19" s="75" t="s">
        <v>7</v>
      </c>
      <c r="C19" s="66">
        <v>11205.8</v>
      </c>
      <c r="D19" s="66">
        <v>11205.8</v>
      </c>
      <c r="E19" s="66">
        <v>11205.8</v>
      </c>
      <c r="F19" s="66">
        <v>11205.8</v>
      </c>
      <c r="G19" s="66">
        <v>11205.8</v>
      </c>
      <c r="H19" s="66">
        <v>11205.8</v>
      </c>
      <c r="I19" s="66"/>
      <c r="J19" s="66"/>
      <c r="K19" s="66"/>
      <c r="L19" s="66"/>
      <c r="M19" s="66"/>
      <c r="N19" s="66"/>
      <c r="O19" s="66">
        <v>641.28</v>
      </c>
      <c r="P19" s="66"/>
      <c r="Q19" s="73">
        <f t="shared" si="0"/>
        <v>67876.08</v>
      </c>
      <c r="R19" s="60"/>
      <c r="S19" s="54">
        <v>7</v>
      </c>
      <c r="T19" s="75" t="s">
        <v>7</v>
      </c>
      <c r="U19" s="46">
        <v>10985.58</v>
      </c>
      <c r="V19" s="47">
        <v>14941.83</v>
      </c>
      <c r="W19" s="45">
        <v>9082.27</v>
      </c>
      <c r="X19" s="81">
        <v>9662.89</v>
      </c>
      <c r="Y19" s="81">
        <v>9515.64</v>
      </c>
      <c r="Z19" s="81">
        <v>9313.82</v>
      </c>
      <c r="AA19" s="81"/>
      <c r="AB19" s="84"/>
      <c r="AC19" s="84"/>
      <c r="AD19" s="84"/>
      <c r="AE19" s="84"/>
      <c r="AF19" s="84"/>
      <c r="AG19" s="65">
        <f t="shared" si="1"/>
        <v>63502.03</v>
      </c>
      <c r="BB19" s="15"/>
      <c r="BC19" s="23"/>
    </row>
    <row r="20" spans="1:55" ht="12" thickBot="1">
      <c r="A20" s="54">
        <v>8</v>
      </c>
      <c r="B20" s="75" t="s">
        <v>134</v>
      </c>
      <c r="C20" s="47">
        <v>3598.14</v>
      </c>
      <c r="D20" s="47">
        <v>3598.14</v>
      </c>
      <c r="E20" s="47">
        <v>3598.14</v>
      </c>
      <c r="F20" s="47">
        <v>3598.14</v>
      </c>
      <c r="G20" s="47">
        <v>3598.14</v>
      </c>
      <c r="H20" s="47">
        <v>3598.14</v>
      </c>
      <c r="I20" s="47"/>
      <c r="J20" s="47"/>
      <c r="K20" s="47"/>
      <c r="L20" s="47"/>
      <c r="M20" s="47"/>
      <c r="N20" s="47"/>
      <c r="O20" s="47">
        <v>359.28</v>
      </c>
      <c r="P20" s="66"/>
      <c r="Q20" s="73">
        <f t="shared" si="0"/>
        <v>21948.12</v>
      </c>
      <c r="R20" s="60"/>
      <c r="S20" s="54">
        <v>8</v>
      </c>
      <c r="T20" s="75" t="s">
        <v>134</v>
      </c>
      <c r="U20" s="46">
        <v>3916.72</v>
      </c>
      <c r="V20" s="47">
        <v>2432.1</v>
      </c>
      <c r="W20" s="45">
        <v>2659.48</v>
      </c>
      <c r="X20" s="81">
        <v>2461.49</v>
      </c>
      <c r="Y20" s="81">
        <v>2810.17</v>
      </c>
      <c r="Z20" s="81">
        <v>2274.33</v>
      </c>
      <c r="AA20" s="81"/>
      <c r="AB20" s="84"/>
      <c r="AC20" s="84"/>
      <c r="AD20" s="84"/>
      <c r="AE20" s="84"/>
      <c r="AF20" s="84"/>
      <c r="AG20" s="65">
        <f t="shared" si="1"/>
        <v>16554.29</v>
      </c>
      <c r="BB20" s="15"/>
      <c r="BC20" s="23"/>
    </row>
    <row r="21" spans="1:55" ht="12" thickBot="1">
      <c r="A21" s="54">
        <v>9</v>
      </c>
      <c r="B21" s="75" t="s">
        <v>169</v>
      </c>
      <c r="C21" s="47">
        <v>5254.08</v>
      </c>
      <c r="D21" s="47">
        <v>5254.08</v>
      </c>
      <c r="E21" s="47">
        <v>5254.08</v>
      </c>
      <c r="F21" s="47">
        <v>5254.08</v>
      </c>
      <c r="G21" s="47">
        <v>5254.08</v>
      </c>
      <c r="H21" s="47">
        <v>5254.08</v>
      </c>
      <c r="I21" s="47"/>
      <c r="J21" s="47"/>
      <c r="K21" s="47"/>
      <c r="L21" s="47"/>
      <c r="M21" s="47"/>
      <c r="N21" s="47"/>
      <c r="O21" s="47">
        <v>676.56</v>
      </c>
      <c r="P21" s="66"/>
      <c r="Q21" s="73">
        <f t="shared" si="0"/>
        <v>32201.040000000005</v>
      </c>
      <c r="R21" s="60"/>
      <c r="S21" s="54">
        <v>9</v>
      </c>
      <c r="T21" s="75" t="s">
        <v>169</v>
      </c>
      <c r="U21" s="46">
        <v>4101.05</v>
      </c>
      <c r="V21" s="47">
        <v>3889.21</v>
      </c>
      <c r="W21" s="45">
        <v>6312.13</v>
      </c>
      <c r="X21" s="81">
        <v>3117.16</v>
      </c>
      <c r="Y21" s="81">
        <v>4727.57</v>
      </c>
      <c r="Z21" s="81">
        <v>4522.52</v>
      </c>
      <c r="AA21" s="81"/>
      <c r="AB21" s="84"/>
      <c r="AC21" s="84"/>
      <c r="AD21" s="84"/>
      <c r="AE21" s="84"/>
      <c r="AF21" s="84"/>
      <c r="AG21" s="65">
        <f t="shared" si="1"/>
        <v>26669.64</v>
      </c>
      <c r="BB21" s="15"/>
      <c r="BC21" s="23"/>
    </row>
    <row r="22" spans="1:55" ht="12" thickBot="1">
      <c r="A22" s="54">
        <v>10</v>
      </c>
      <c r="B22" s="75" t="s">
        <v>8</v>
      </c>
      <c r="C22" s="66">
        <v>2198.16</v>
      </c>
      <c r="D22" s="66">
        <v>2198.16</v>
      </c>
      <c r="E22" s="66">
        <v>2198.16</v>
      </c>
      <c r="F22" s="66">
        <v>2198.16</v>
      </c>
      <c r="G22" s="66">
        <v>2198.16</v>
      </c>
      <c r="H22" s="66">
        <v>2198.16</v>
      </c>
      <c r="I22" s="66"/>
      <c r="J22" s="66"/>
      <c r="K22" s="66"/>
      <c r="L22" s="66"/>
      <c r="M22" s="66"/>
      <c r="N22" s="66"/>
      <c r="O22" s="66"/>
      <c r="P22" s="66"/>
      <c r="Q22" s="73">
        <f t="shared" si="0"/>
        <v>13188.96</v>
      </c>
      <c r="R22" s="60"/>
      <c r="S22" s="54">
        <v>10</v>
      </c>
      <c r="T22" s="75" t="s">
        <v>8</v>
      </c>
      <c r="U22" s="46">
        <v>1837.39</v>
      </c>
      <c r="V22" s="47">
        <v>1751.24</v>
      </c>
      <c r="W22" s="45">
        <v>1904.16</v>
      </c>
      <c r="X22" s="81">
        <v>2105.55</v>
      </c>
      <c r="Y22" s="81">
        <v>1775.06</v>
      </c>
      <c r="Z22" s="81">
        <v>1746.01</v>
      </c>
      <c r="AA22" s="81"/>
      <c r="AB22" s="84"/>
      <c r="AC22" s="84"/>
      <c r="AD22" s="84"/>
      <c r="AE22" s="84"/>
      <c r="AF22" s="84"/>
      <c r="AG22" s="65">
        <f t="shared" si="1"/>
        <v>11119.41</v>
      </c>
      <c r="BB22" s="15"/>
      <c r="BC22" s="23"/>
    </row>
    <row r="23" spans="1:55" ht="12" thickBot="1">
      <c r="A23" s="54">
        <v>11</v>
      </c>
      <c r="B23" s="75" t="s">
        <v>9</v>
      </c>
      <c r="C23" s="66">
        <v>2163.76</v>
      </c>
      <c r="D23" s="66">
        <v>2163.76</v>
      </c>
      <c r="E23" s="66">
        <v>2163.76</v>
      </c>
      <c r="F23" s="66">
        <v>2163.76</v>
      </c>
      <c r="G23" s="66">
        <v>2163.76</v>
      </c>
      <c r="H23" s="66">
        <v>2163.76</v>
      </c>
      <c r="I23" s="66"/>
      <c r="J23" s="66"/>
      <c r="K23" s="66"/>
      <c r="L23" s="66"/>
      <c r="M23" s="66"/>
      <c r="N23" s="66"/>
      <c r="O23" s="66"/>
      <c r="P23" s="66"/>
      <c r="Q23" s="73">
        <f t="shared" si="0"/>
        <v>12982.560000000001</v>
      </c>
      <c r="R23" s="60"/>
      <c r="S23" s="54">
        <v>11</v>
      </c>
      <c r="T23" s="75" t="s">
        <v>9</v>
      </c>
      <c r="U23" s="46">
        <v>1800.59</v>
      </c>
      <c r="V23" s="47">
        <v>1736.49</v>
      </c>
      <c r="W23" s="45">
        <v>1687.98</v>
      </c>
      <c r="X23" s="81">
        <v>2067.17</v>
      </c>
      <c r="Y23" s="81">
        <v>1756.2</v>
      </c>
      <c r="Z23" s="81">
        <v>1736.35</v>
      </c>
      <c r="AA23" s="81"/>
      <c r="AB23" s="84"/>
      <c r="AC23" s="84"/>
      <c r="AD23" s="84"/>
      <c r="AE23" s="84"/>
      <c r="AF23" s="84"/>
      <c r="AG23" s="65">
        <f t="shared" si="1"/>
        <v>10784.78</v>
      </c>
      <c r="BB23" s="15"/>
      <c r="BC23" s="23"/>
    </row>
    <row r="24" spans="1:55" ht="12" thickBot="1">
      <c r="A24" s="54">
        <v>12</v>
      </c>
      <c r="B24" s="75" t="s">
        <v>10</v>
      </c>
      <c r="C24" s="47">
        <v>2161.18</v>
      </c>
      <c r="D24" s="47">
        <v>2161.18</v>
      </c>
      <c r="E24" s="47">
        <v>2161.18</v>
      </c>
      <c r="F24" s="47">
        <v>2161.18</v>
      </c>
      <c r="G24" s="47">
        <v>2161.18</v>
      </c>
      <c r="H24" s="47">
        <v>2161.18</v>
      </c>
      <c r="I24" s="47"/>
      <c r="J24" s="47"/>
      <c r="K24" s="47"/>
      <c r="L24" s="47"/>
      <c r="M24" s="47"/>
      <c r="N24" s="47"/>
      <c r="O24" s="47"/>
      <c r="P24" s="66"/>
      <c r="Q24" s="73">
        <f t="shared" si="0"/>
        <v>12967.08</v>
      </c>
      <c r="R24" s="60"/>
      <c r="S24" s="54">
        <v>12</v>
      </c>
      <c r="T24" s="75" t="s">
        <v>10</v>
      </c>
      <c r="U24" s="46">
        <v>1783.56</v>
      </c>
      <c r="V24" s="47">
        <v>1701.06</v>
      </c>
      <c r="W24" s="45">
        <v>1972.32</v>
      </c>
      <c r="X24" s="81">
        <v>2079.01</v>
      </c>
      <c r="Y24" s="81">
        <v>1769</v>
      </c>
      <c r="Z24" s="81">
        <v>1740.94</v>
      </c>
      <c r="AA24" s="81"/>
      <c r="AB24" s="84"/>
      <c r="AC24" s="84"/>
      <c r="AD24" s="84"/>
      <c r="AE24" s="84"/>
      <c r="AF24" s="84"/>
      <c r="AG24" s="65">
        <f t="shared" si="1"/>
        <v>11045.890000000001</v>
      </c>
      <c r="BB24" s="15"/>
      <c r="BC24" s="23"/>
    </row>
    <row r="25" spans="1:55" ht="12" thickBot="1">
      <c r="A25" s="54">
        <v>13</v>
      </c>
      <c r="B25" s="75" t="s">
        <v>11</v>
      </c>
      <c r="C25" s="66">
        <v>2327.16</v>
      </c>
      <c r="D25" s="66">
        <v>2327.16</v>
      </c>
      <c r="E25" s="66">
        <v>2327.16</v>
      </c>
      <c r="F25" s="66">
        <v>2327.16</v>
      </c>
      <c r="G25" s="66">
        <v>2327.16</v>
      </c>
      <c r="H25" s="66">
        <v>2327.16</v>
      </c>
      <c r="I25" s="66"/>
      <c r="J25" s="66"/>
      <c r="K25" s="66"/>
      <c r="L25" s="66"/>
      <c r="M25" s="66"/>
      <c r="N25" s="66"/>
      <c r="O25" s="66"/>
      <c r="P25" s="66"/>
      <c r="Q25" s="73">
        <f t="shared" si="0"/>
        <v>13962.96</v>
      </c>
      <c r="R25" s="60"/>
      <c r="S25" s="54">
        <v>13</v>
      </c>
      <c r="T25" s="75" t="s">
        <v>11</v>
      </c>
      <c r="U25" s="46">
        <v>1982.04</v>
      </c>
      <c r="V25" s="47">
        <v>1883.03</v>
      </c>
      <c r="W25" s="45">
        <v>1826.65</v>
      </c>
      <c r="X25" s="81">
        <v>2245.02</v>
      </c>
      <c r="Y25" s="81">
        <v>1907.89</v>
      </c>
      <c r="Z25" s="81">
        <v>1873.54</v>
      </c>
      <c r="AA25" s="81"/>
      <c r="AB25" s="84"/>
      <c r="AC25" s="84"/>
      <c r="AD25" s="84"/>
      <c r="AE25" s="84"/>
      <c r="AF25" s="84"/>
      <c r="AG25" s="65">
        <f t="shared" si="1"/>
        <v>11718.169999999998</v>
      </c>
      <c r="BB25" s="15"/>
      <c r="BC25" s="23"/>
    </row>
    <row r="26" spans="1:55" ht="12" thickBot="1">
      <c r="A26" s="54">
        <v>14</v>
      </c>
      <c r="B26" s="75" t="s">
        <v>12</v>
      </c>
      <c r="C26" s="66">
        <v>2154.3</v>
      </c>
      <c r="D26" s="66">
        <v>2154.3</v>
      </c>
      <c r="E26" s="66">
        <v>2154.3</v>
      </c>
      <c r="F26" s="66">
        <v>2154.3</v>
      </c>
      <c r="G26" s="66">
        <v>2154.3</v>
      </c>
      <c r="H26" s="66">
        <v>2154.3</v>
      </c>
      <c r="I26" s="66"/>
      <c r="J26" s="66"/>
      <c r="K26" s="66"/>
      <c r="L26" s="66"/>
      <c r="M26" s="66"/>
      <c r="N26" s="66"/>
      <c r="O26" s="66"/>
      <c r="P26" s="66"/>
      <c r="Q26" s="73">
        <f t="shared" si="0"/>
        <v>12925.8</v>
      </c>
      <c r="R26" s="60"/>
      <c r="S26" s="54">
        <v>14</v>
      </c>
      <c r="T26" s="75" t="s">
        <v>12</v>
      </c>
      <c r="U26" s="46">
        <v>1831.11</v>
      </c>
      <c r="V26" s="47">
        <v>1741.28</v>
      </c>
      <c r="W26" s="45">
        <v>1890.97</v>
      </c>
      <c r="X26" s="81">
        <v>2094.51</v>
      </c>
      <c r="Y26" s="81">
        <v>1764.41</v>
      </c>
      <c r="Z26" s="81">
        <v>1733.63</v>
      </c>
      <c r="AA26" s="81"/>
      <c r="AB26" s="84"/>
      <c r="AC26" s="84"/>
      <c r="AD26" s="84"/>
      <c r="AE26" s="84"/>
      <c r="AF26" s="84"/>
      <c r="AG26" s="65">
        <f t="shared" si="1"/>
        <v>11055.91</v>
      </c>
      <c r="BB26" s="15"/>
      <c r="BC26" s="23"/>
    </row>
    <row r="27" spans="1:55" ht="12" thickBot="1">
      <c r="A27" s="54">
        <v>15</v>
      </c>
      <c r="B27" s="75" t="s">
        <v>13</v>
      </c>
      <c r="C27" s="47">
        <v>38995.2</v>
      </c>
      <c r="D27" s="47">
        <v>38995.2</v>
      </c>
      <c r="E27" s="47">
        <v>38995.2</v>
      </c>
      <c r="F27" s="47">
        <v>38995.2</v>
      </c>
      <c r="G27" s="47">
        <v>38995.2</v>
      </c>
      <c r="H27" s="47">
        <v>38995.2</v>
      </c>
      <c r="I27" s="47"/>
      <c r="J27" s="47"/>
      <c r="K27" s="47"/>
      <c r="L27" s="47"/>
      <c r="M27" s="47"/>
      <c r="N27" s="47"/>
      <c r="O27" s="47">
        <v>4412.46</v>
      </c>
      <c r="P27" s="66">
        <f>308.09+308.09+308.09+308.09+308.09</f>
        <v>1540.4499999999998</v>
      </c>
      <c r="Q27" s="73">
        <f t="shared" si="0"/>
        <v>239924.11000000002</v>
      </c>
      <c r="R27" s="60"/>
      <c r="S27" s="54">
        <v>15</v>
      </c>
      <c r="T27" s="75" t="s">
        <v>13</v>
      </c>
      <c r="U27" s="46">
        <v>30812.94</v>
      </c>
      <c r="V27" s="47">
        <v>29193.53</v>
      </c>
      <c r="W27" s="45">
        <v>42770.02</v>
      </c>
      <c r="X27" s="81">
        <v>36581.76</v>
      </c>
      <c r="Y27" s="81">
        <v>30469.02</v>
      </c>
      <c r="Z27" s="81">
        <v>35478.08</v>
      </c>
      <c r="AA27" s="81"/>
      <c r="AB27" s="84"/>
      <c r="AC27" s="84"/>
      <c r="AD27" s="84"/>
      <c r="AE27" s="84"/>
      <c r="AF27" s="84"/>
      <c r="AG27" s="65">
        <f t="shared" si="1"/>
        <v>205305.34999999998</v>
      </c>
      <c r="BB27" s="15"/>
      <c r="BC27" s="23"/>
    </row>
    <row r="28" spans="1:55" ht="12" thickBot="1">
      <c r="A28" s="54">
        <v>16</v>
      </c>
      <c r="B28" s="75" t="s">
        <v>14</v>
      </c>
      <c r="C28" s="66">
        <v>12174.72</v>
      </c>
      <c r="D28" s="66">
        <v>12191.04</v>
      </c>
      <c r="E28" s="66">
        <v>12191.04</v>
      </c>
      <c r="F28" s="66">
        <v>12191.04</v>
      </c>
      <c r="G28" s="66">
        <v>12191.04</v>
      </c>
      <c r="H28" s="66">
        <v>12191.04</v>
      </c>
      <c r="I28" s="66"/>
      <c r="J28" s="66"/>
      <c r="K28" s="66"/>
      <c r="L28" s="66"/>
      <c r="M28" s="66"/>
      <c r="N28" s="66"/>
      <c r="O28" s="66">
        <v>1260.16</v>
      </c>
      <c r="P28" s="66"/>
      <c r="Q28" s="73">
        <f t="shared" si="0"/>
        <v>74390.08000000002</v>
      </c>
      <c r="R28" s="60"/>
      <c r="S28" s="54">
        <v>16</v>
      </c>
      <c r="T28" s="75" t="s">
        <v>14</v>
      </c>
      <c r="U28" s="46">
        <v>9530.13</v>
      </c>
      <c r="V28" s="47">
        <v>9084.81</v>
      </c>
      <c r="W28" s="45">
        <v>9234.77</v>
      </c>
      <c r="X28" s="81">
        <v>9905.65</v>
      </c>
      <c r="Y28" s="81">
        <v>15772.52</v>
      </c>
      <c r="Z28" s="81">
        <v>9051.02</v>
      </c>
      <c r="AA28" s="81"/>
      <c r="AB28" s="84"/>
      <c r="AC28" s="84"/>
      <c r="AD28" s="84"/>
      <c r="AE28" s="84"/>
      <c r="AF28" s="84"/>
      <c r="AG28" s="65">
        <f t="shared" si="1"/>
        <v>62578.90000000001</v>
      </c>
      <c r="BB28" s="15"/>
      <c r="BC28" s="23"/>
    </row>
    <row r="29" spans="1:55" ht="12" thickBot="1">
      <c r="A29" s="54">
        <v>17</v>
      </c>
      <c r="B29" s="75" t="s">
        <v>15</v>
      </c>
      <c r="C29" s="47">
        <v>2207.19</v>
      </c>
      <c r="D29" s="47">
        <v>2207.19</v>
      </c>
      <c r="E29" s="47">
        <v>2207.19</v>
      </c>
      <c r="F29" s="47">
        <v>2207.19</v>
      </c>
      <c r="G29" s="47">
        <v>2207.19</v>
      </c>
      <c r="H29" s="47">
        <v>2207.19</v>
      </c>
      <c r="I29" s="47"/>
      <c r="J29" s="47"/>
      <c r="K29" s="47"/>
      <c r="L29" s="47"/>
      <c r="M29" s="47"/>
      <c r="N29" s="47"/>
      <c r="O29" s="47"/>
      <c r="P29" s="66"/>
      <c r="Q29" s="73">
        <f t="shared" si="0"/>
        <v>13243.140000000001</v>
      </c>
      <c r="R29" s="60"/>
      <c r="S29" s="54">
        <v>17</v>
      </c>
      <c r="T29" s="75" t="s">
        <v>15</v>
      </c>
      <c r="U29" s="46">
        <v>1869.04</v>
      </c>
      <c r="V29" s="47">
        <v>1771.31</v>
      </c>
      <c r="W29" s="45">
        <v>1713.53</v>
      </c>
      <c r="X29" s="81">
        <v>1877.53</v>
      </c>
      <c r="Y29" s="81">
        <v>1794.4</v>
      </c>
      <c r="Z29" s="81">
        <v>1759.43</v>
      </c>
      <c r="AA29" s="81"/>
      <c r="AB29" s="84"/>
      <c r="AC29" s="84"/>
      <c r="AD29" s="84"/>
      <c r="AE29" s="84"/>
      <c r="AF29" s="84"/>
      <c r="AG29" s="65">
        <f t="shared" si="1"/>
        <v>10785.24</v>
      </c>
      <c r="BB29" s="15"/>
      <c r="BC29" s="23"/>
    </row>
    <row r="30" spans="1:55" ht="12" thickBot="1">
      <c r="A30" s="54">
        <v>18</v>
      </c>
      <c r="B30" s="75" t="s">
        <v>16</v>
      </c>
      <c r="C30" s="66">
        <v>2117.58</v>
      </c>
      <c r="D30" s="66">
        <v>2150.64</v>
      </c>
      <c r="E30" s="66">
        <v>2150.64</v>
      </c>
      <c r="F30" s="66">
        <v>2150.64</v>
      </c>
      <c r="G30" s="66">
        <v>2150.64</v>
      </c>
      <c r="H30" s="66">
        <v>2150.64</v>
      </c>
      <c r="I30" s="66"/>
      <c r="J30" s="66"/>
      <c r="K30" s="66"/>
      <c r="L30" s="66"/>
      <c r="M30" s="66"/>
      <c r="N30" s="66"/>
      <c r="O30" s="66"/>
      <c r="P30" s="66"/>
      <c r="Q30" s="73">
        <f t="shared" si="0"/>
        <v>12870.779999999997</v>
      </c>
      <c r="R30" s="60"/>
      <c r="S30" s="54">
        <v>18</v>
      </c>
      <c r="T30" s="75" t="s">
        <v>16</v>
      </c>
      <c r="U30" s="46">
        <v>1775.12</v>
      </c>
      <c r="V30" s="47">
        <v>1715.16</v>
      </c>
      <c r="W30" s="45">
        <v>1969.61</v>
      </c>
      <c r="X30" s="81">
        <v>2067.62</v>
      </c>
      <c r="Y30" s="81">
        <v>1739.4</v>
      </c>
      <c r="Z30" s="81">
        <v>4769.6</v>
      </c>
      <c r="AA30" s="81"/>
      <c r="AB30" s="84"/>
      <c r="AC30" s="84"/>
      <c r="AD30" s="84"/>
      <c r="AE30" s="84"/>
      <c r="AF30" s="84"/>
      <c r="AG30" s="65">
        <f t="shared" si="1"/>
        <v>14036.51</v>
      </c>
      <c r="BB30" s="15"/>
      <c r="BC30" s="23"/>
    </row>
    <row r="31" spans="1:55" ht="12" thickBot="1">
      <c r="A31" s="54">
        <v>19</v>
      </c>
      <c r="B31" s="75" t="s">
        <v>17</v>
      </c>
      <c r="C31" s="66">
        <v>11387.52</v>
      </c>
      <c r="D31" s="66">
        <v>10975.68</v>
      </c>
      <c r="E31" s="66">
        <v>10975.68</v>
      </c>
      <c r="F31" s="66">
        <v>10975.68</v>
      </c>
      <c r="G31" s="66">
        <v>10975.68</v>
      </c>
      <c r="H31" s="66">
        <v>10975.68</v>
      </c>
      <c r="I31" s="66"/>
      <c r="J31" s="66"/>
      <c r="K31" s="66"/>
      <c r="L31" s="66"/>
      <c r="M31" s="66"/>
      <c r="N31" s="66"/>
      <c r="O31" s="66">
        <v>659.16</v>
      </c>
      <c r="P31" s="66">
        <f>1395.8+1395.8+1395.8+1395.8+1395.8+1395.8</f>
        <v>8374.8</v>
      </c>
      <c r="Q31" s="73">
        <f t="shared" si="0"/>
        <v>75299.88000000002</v>
      </c>
      <c r="R31" s="60"/>
      <c r="S31" s="54">
        <v>19</v>
      </c>
      <c r="T31" s="75" t="s">
        <v>17</v>
      </c>
      <c r="U31" s="46">
        <v>10392.27</v>
      </c>
      <c r="V31" s="47">
        <v>9635.02</v>
      </c>
      <c r="W31" s="45">
        <v>9623.09</v>
      </c>
      <c r="X31" s="81">
        <v>10412.88</v>
      </c>
      <c r="Y31" s="81">
        <v>9735.85</v>
      </c>
      <c r="Z31" s="81">
        <v>10161.28</v>
      </c>
      <c r="AA31" s="81"/>
      <c r="AB31" s="84"/>
      <c r="AC31" s="84"/>
      <c r="AD31" s="84"/>
      <c r="AE31" s="84"/>
      <c r="AF31" s="84"/>
      <c r="AG31" s="65">
        <f t="shared" si="1"/>
        <v>59960.39</v>
      </c>
      <c r="BB31" s="15"/>
      <c r="BC31" s="23"/>
    </row>
    <row r="32" spans="1:55" ht="12" thickBot="1">
      <c r="A32" s="54">
        <v>20</v>
      </c>
      <c r="B32" s="75" t="s">
        <v>18</v>
      </c>
      <c r="C32" s="47">
        <v>10387.08</v>
      </c>
      <c r="D32" s="47">
        <v>10387.08</v>
      </c>
      <c r="E32" s="47">
        <v>10387.08</v>
      </c>
      <c r="F32" s="47">
        <v>10387.08</v>
      </c>
      <c r="G32" s="47">
        <v>10389.66</v>
      </c>
      <c r="H32" s="47">
        <v>10389.66</v>
      </c>
      <c r="I32" s="47"/>
      <c r="J32" s="47"/>
      <c r="K32" s="47"/>
      <c r="L32" s="47"/>
      <c r="M32" s="47"/>
      <c r="N32" s="47"/>
      <c r="O32" s="47">
        <v>1291.46</v>
      </c>
      <c r="P32" s="66">
        <f>540.76+540.76+540.76+540.76+540.76+540.76</f>
        <v>3244.5600000000004</v>
      </c>
      <c r="Q32" s="73">
        <f t="shared" si="0"/>
        <v>66863.66</v>
      </c>
      <c r="R32" s="60"/>
      <c r="S32" s="54">
        <v>20</v>
      </c>
      <c r="T32" s="75" t="s">
        <v>18</v>
      </c>
      <c r="U32" s="46">
        <v>12895.44</v>
      </c>
      <c r="V32" s="47">
        <v>10624.42</v>
      </c>
      <c r="W32" s="45">
        <v>9848.96</v>
      </c>
      <c r="X32" s="81">
        <v>11606.98</v>
      </c>
      <c r="Y32" s="81">
        <v>13445.75</v>
      </c>
      <c r="Z32" s="81">
        <v>9680.68</v>
      </c>
      <c r="AA32" s="81"/>
      <c r="AB32" s="84"/>
      <c r="AC32" s="84"/>
      <c r="AD32" s="84"/>
      <c r="AE32" s="84"/>
      <c r="AF32" s="84"/>
      <c r="AG32" s="65">
        <f t="shared" si="1"/>
        <v>68102.23000000001</v>
      </c>
      <c r="BB32" s="15"/>
      <c r="BC32" s="23"/>
    </row>
    <row r="33" spans="1:55" ht="12" thickBot="1">
      <c r="A33" s="54">
        <v>21</v>
      </c>
      <c r="B33" s="75" t="s">
        <v>19</v>
      </c>
      <c r="C33" s="66">
        <v>10010.57</v>
      </c>
      <c r="D33" s="66">
        <v>10010.57</v>
      </c>
      <c r="E33" s="66">
        <v>10010.57</v>
      </c>
      <c r="F33" s="66">
        <v>10010.57</v>
      </c>
      <c r="G33" s="66">
        <v>10010.57</v>
      </c>
      <c r="H33" s="66">
        <v>10010.57</v>
      </c>
      <c r="I33" s="66"/>
      <c r="J33" s="66"/>
      <c r="K33" s="66"/>
      <c r="L33" s="66"/>
      <c r="M33" s="66"/>
      <c r="N33" s="66"/>
      <c r="O33" s="66">
        <v>1172.82</v>
      </c>
      <c r="P33" s="66">
        <f>1749.51+1749.51+1749.51+1749.51+1749.51+1749.51</f>
        <v>10497.06</v>
      </c>
      <c r="Q33" s="73">
        <f t="shared" si="0"/>
        <v>71733.3</v>
      </c>
      <c r="R33" s="60"/>
      <c r="S33" s="54">
        <v>21</v>
      </c>
      <c r="T33" s="75" t="s">
        <v>19</v>
      </c>
      <c r="U33" s="46">
        <v>11779.23</v>
      </c>
      <c r="V33" s="47">
        <v>10400.98</v>
      </c>
      <c r="W33" s="45">
        <v>9932.82</v>
      </c>
      <c r="X33" s="81">
        <v>11471.45</v>
      </c>
      <c r="Y33" s="81">
        <v>13018.68</v>
      </c>
      <c r="Z33" s="81">
        <v>9299.54</v>
      </c>
      <c r="AA33" s="81"/>
      <c r="AB33" s="84"/>
      <c r="AC33" s="84"/>
      <c r="AD33" s="84"/>
      <c r="AE33" s="84"/>
      <c r="AF33" s="84"/>
      <c r="AG33" s="65">
        <f t="shared" si="1"/>
        <v>65902.7</v>
      </c>
      <c r="BB33" s="15"/>
      <c r="BC33" s="23"/>
    </row>
    <row r="34" spans="1:55" ht="12" thickBot="1">
      <c r="A34" s="54">
        <v>22</v>
      </c>
      <c r="B34" s="75" t="s">
        <v>20</v>
      </c>
      <c r="C34" s="66">
        <v>10896.2</v>
      </c>
      <c r="D34" s="66">
        <v>10896.2</v>
      </c>
      <c r="E34" s="66">
        <v>10896.2</v>
      </c>
      <c r="F34" s="66">
        <v>10896.2</v>
      </c>
      <c r="G34" s="66">
        <v>10896.2</v>
      </c>
      <c r="H34" s="66">
        <v>10896.2</v>
      </c>
      <c r="I34" s="66"/>
      <c r="J34" s="66"/>
      <c r="K34" s="66"/>
      <c r="L34" s="66"/>
      <c r="M34" s="66"/>
      <c r="N34" s="66"/>
      <c r="O34" s="66">
        <v>721.74</v>
      </c>
      <c r="P34" s="66"/>
      <c r="Q34" s="73">
        <f t="shared" si="0"/>
        <v>66098.94</v>
      </c>
      <c r="R34" s="60"/>
      <c r="S34" s="54">
        <v>22</v>
      </c>
      <c r="T34" s="75" t="s">
        <v>20</v>
      </c>
      <c r="U34" s="46">
        <v>11680.15</v>
      </c>
      <c r="V34" s="47">
        <v>10738.78</v>
      </c>
      <c r="W34" s="45">
        <v>9651.56</v>
      </c>
      <c r="X34" s="81">
        <v>10123.11</v>
      </c>
      <c r="Y34" s="81">
        <v>11342.12</v>
      </c>
      <c r="Z34" s="81">
        <v>13591.74</v>
      </c>
      <c r="AA34" s="81"/>
      <c r="AB34" s="84"/>
      <c r="AC34" s="84"/>
      <c r="AD34" s="84"/>
      <c r="AE34" s="84"/>
      <c r="AF34" s="84"/>
      <c r="AG34" s="65">
        <f t="shared" si="1"/>
        <v>67127.46</v>
      </c>
      <c r="BB34" s="15"/>
      <c r="BC34" s="23"/>
    </row>
    <row r="35" spans="1:55" ht="12" thickBot="1">
      <c r="A35" s="54">
        <v>23</v>
      </c>
      <c r="B35" s="75" t="s">
        <v>150</v>
      </c>
      <c r="C35" s="47">
        <v>28370.88</v>
      </c>
      <c r="D35" s="47">
        <v>28361.28</v>
      </c>
      <c r="E35" s="47">
        <v>28361.28</v>
      </c>
      <c r="F35" s="47">
        <v>28361.28</v>
      </c>
      <c r="G35" s="47">
        <v>28361.28</v>
      </c>
      <c r="H35" s="47">
        <v>28361.28</v>
      </c>
      <c r="I35" s="47"/>
      <c r="J35" s="47"/>
      <c r="K35" s="47"/>
      <c r="L35" s="47"/>
      <c r="M35" s="47"/>
      <c r="N35" s="47"/>
      <c r="O35" s="47">
        <v>4000.92</v>
      </c>
      <c r="P35" s="66">
        <f>651.07+651.07+651.07+651.07+651.07+651.07</f>
        <v>3906.4200000000005</v>
      </c>
      <c r="Q35" s="73">
        <f t="shared" si="0"/>
        <v>178084.62000000002</v>
      </c>
      <c r="R35" s="60"/>
      <c r="S35" s="54">
        <v>23</v>
      </c>
      <c r="T35" s="75" t="s">
        <v>150</v>
      </c>
      <c r="U35" s="46">
        <v>22480.63</v>
      </c>
      <c r="V35" s="47">
        <v>21311.13</v>
      </c>
      <c r="W35" s="45">
        <v>21526.54</v>
      </c>
      <c r="X35" s="81">
        <v>22549.87</v>
      </c>
      <c r="Y35" s="81">
        <v>22007.4</v>
      </c>
      <c r="Z35" s="81">
        <v>24006.19</v>
      </c>
      <c r="AA35" s="81"/>
      <c r="AB35" s="84"/>
      <c r="AC35" s="84"/>
      <c r="AD35" s="84"/>
      <c r="AE35" s="84"/>
      <c r="AF35" s="84"/>
      <c r="AG35" s="65">
        <f t="shared" si="1"/>
        <v>133881.76</v>
      </c>
      <c r="BB35" s="15"/>
      <c r="BC35" s="23"/>
    </row>
    <row r="36" spans="1:55" ht="12" thickBot="1">
      <c r="A36" s="54">
        <v>24</v>
      </c>
      <c r="B36" s="75" t="s">
        <v>21</v>
      </c>
      <c r="C36" s="66">
        <v>10301.08</v>
      </c>
      <c r="D36" s="66">
        <v>10301.08</v>
      </c>
      <c r="E36" s="66">
        <v>10301.08</v>
      </c>
      <c r="F36" s="66">
        <v>10301.08</v>
      </c>
      <c r="G36" s="66">
        <v>10301.08</v>
      </c>
      <c r="H36" s="66">
        <v>10301.08</v>
      </c>
      <c r="I36" s="66"/>
      <c r="J36" s="66"/>
      <c r="K36" s="66"/>
      <c r="L36" s="66"/>
      <c r="M36" s="66"/>
      <c r="N36" s="66"/>
      <c r="O36" s="66">
        <v>636.6</v>
      </c>
      <c r="P36" s="66">
        <f>704.61+704.61+704.61+704.61+704.61+704.61</f>
        <v>4227.66</v>
      </c>
      <c r="Q36" s="73">
        <f t="shared" si="0"/>
        <v>66670.74</v>
      </c>
      <c r="R36" s="60"/>
      <c r="S36" s="54">
        <v>24</v>
      </c>
      <c r="T36" s="75" t="s">
        <v>21</v>
      </c>
      <c r="U36" s="46">
        <v>10023.1</v>
      </c>
      <c r="V36" s="47">
        <v>11005.4</v>
      </c>
      <c r="W36" s="45">
        <v>9815.83</v>
      </c>
      <c r="X36" s="81">
        <v>10609.89</v>
      </c>
      <c r="Y36" s="81">
        <v>9592.59</v>
      </c>
      <c r="Z36" s="81">
        <v>9218.04</v>
      </c>
      <c r="AA36" s="81"/>
      <c r="AB36" s="84"/>
      <c r="AC36" s="84"/>
      <c r="AD36" s="84"/>
      <c r="AE36" s="84"/>
      <c r="AF36" s="84"/>
      <c r="AG36" s="65">
        <f t="shared" si="1"/>
        <v>60264.85</v>
      </c>
      <c r="BB36" s="15"/>
      <c r="BC36" s="23"/>
    </row>
    <row r="37" spans="1:55" ht="12" thickBot="1">
      <c r="A37" s="54">
        <v>25</v>
      </c>
      <c r="B37" s="75" t="s">
        <v>22</v>
      </c>
      <c r="C37" s="47">
        <v>35383.84</v>
      </c>
      <c r="D37" s="47">
        <v>35383.84</v>
      </c>
      <c r="E37" s="47">
        <v>35383.84</v>
      </c>
      <c r="F37" s="47">
        <v>35408.78</v>
      </c>
      <c r="G37" s="47">
        <v>35408.78</v>
      </c>
      <c r="H37" s="47">
        <v>35408.78</v>
      </c>
      <c r="I37" s="47"/>
      <c r="J37" s="47"/>
      <c r="K37" s="47"/>
      <c r="L37" s="47"/>
      <c r="M37" s="47"/>
      <c r="N37" s="47"/>
      <c r="O37" s="47">
        <v>4568.42</v>
      </c>
      <c r="P37" s="66"/>
      <c r="Q37" s="73">
        <f t="shared" si="0"/>
        <v>216946.28</v>
      </c>
      <c r="R37" s="60"/>
      <c r="S37" s="54">
        <v>25</v>
      </c>
      <c r="T37" s="75" t="s">
        <v>22</v>
      </c>
      <c r="U37" s="46">
        <v>39446.2</v>
      </c>
      <c r="V37" s="47">
        <v>36797.36</v>
      </c>
      <c r="W37" s="45">
        <v>37851.98</v>
      </c>
      <c r="X37" s="81">
        <v>39496.3</v>
      </c>
      <c r="Y37" s="81">
        <v>38494.84</v>
      </c>
      <c r="Z37" s="81">
        <v>37778.89</v>
      </c>
      <c r="AA37" s="81"/>
      <c r="AB37" s="84"/>
      <c r="AC37" s="84"/>
      <c r="AD37" s="84"/>
      <c r="AE37" s="84"/>
      <c r="AF37" s="84"/>
      <c r="AG37" s="65">
        <f t="shared" si="1"/>
        <v>229865.57</v>
      </c>
      <c r="BB37" s="15"/>
      <c r="BC37" s="23"/>
    </row>
    <row r="38" spans="1:55" ht="12" thickBot="1">
      <c r="A38" s="54">
        <v>26</v>
      </c>
      <c r="B38" s="75" t="s">
        <v>23</v>
      </c>
      <c r="C38" s="47">
        <v>10838.58</v>
      </c>
      <c r="D38" s="47">
        <v>10838.58</v>
      </c>
      <c r="E38" s="47">
        <v>10838.58</v>
      </c>
      <c r="F38" s="47">
        <v>10838.58</v>
      </c>
      <c r="G38" s="47">
        <v>10838.58</v>
      </c>
      <c r="H38" s="47">
        <v>10838.58</v>
      </c>
      <c r="I38" s="47"/>
      <c r="J38" s="47"/>
      <c r="K38" s="47"/>
      <c r="L38" s="47"/>
      <c r="M38" s="47"/>
      <c r="N38" s="47"/>
      <c r="O38" s="47">
        <v>721.56</v>
      </c>
      <c r="P38" s="66"/>
      <c r="Q38" s="73">
        <f t="shared" si="0"/>
        <v>65753.04000000001</v>
      </c>
      <c r="R38" s="60"/>
      <c r="S38" s="54">
        <v>26</v>
      </c>
      <c r="T38" s="75" t="s">
        <v>23</v>
      </c>
      <c r="U38" s="46">
        <v>12442.43</v>
      </c>
      <c r="V38" s="47">
        <v>13135.87</v>
      </c>
      <c r="W38" s="45">
        <v>9547.8</v>
      </c>
      <c r="X38" s="81">
        <v>10194.03</v>
      </c>
      <c r="Y38" s="81">
        <v>9930.4</v>
      </c>
      <c r="Z38" s="81">
        <v>9384.98</v>
      </c>
      <c r="AA38" s="81"/>
      <c r="AB38" s="84"/>
      <c r="AC38" s="84"/>
      <c r="AD38" s="84"/>
      <c r="AE38" s="84"/>
      <c r="AF38" s="84"/>
      <c r="AG38" s="65">
        <f t="shared" si="1"/>
        <v>64635.51000000001</v>
      </c>
      <c r="BB38" s="15"/>
      <c r="BC38" s="23"/>
    </row>
    <row r="39" spans="1:55" ht="12" thickBot="1">
      <c r="A39" s="54">
        <v>27</v>
      </c>
      <c r="B39" s="75" t="s">
        <v>24</v>
      </c>
      <c r="C39" s="66">
        <v>12207.36</v>
      </c>
      <c r="D39" s="66">
        <v>12207.36</v>
      </c>
      <c r="E39" s="66">
        <v>12207.36</v>
      </c>
      <c r="F39" s="66">
        <v>12207.36</v>
      </c>
      <c r="G39" s="66">
        <v>12207.36</v>
      </c>
      <c r="H39" s="66">
        <v>12207.36</v>
      </c>
      <c r="I39" s="66"/>
      <c r="J39" s="66"/>
      <c r="K39" s="66"/>
      <c r="L39" s="66"/>
      <c r="M39" s="66"/>
      <c r="N39" s="66"/>
      <c r="O39" s="66">
        <v>656.46</v>
      </c>
      <c r="P39" s="66"/>
      <c r="Q39" s="73">
        <f t="shared" si="0"/>
        <v>73900.62000000001</v>
      </c>
      <c r="R39" s="60"/>
      <c r="S39" s="54">
        <v>27</v>
      </c>
      <c r="T39" s="75" t="s">
        <v>24</v>
      </c>
      <c r="U39" s="46">
        <v>12705.73</v>
      </c>
      <c r="V39" s="47">
        <v>13877.83</v>
      </c>
      <c r="W39" s="45">
        <v>10463.6</v>
      </c>
      <c r="X39" s="81">
        <v>10776.47</v>
      </c>
      <c r="Y39" s="81">
        <v>10132.95</v>
      </c>
      <c r="Z39" s="81">
        <v>10101.47</v>
      </c>
      <c r="AA39" s="81"/>
      <c r="AB39" s="84"/>
      <c r="AC39" s="84"/>
      <c r="AD39" s="84"/>
      <c r="AE39" s="84"/>
      <c r="AF39" s="84"/>
      <c r="AG39" s="65">
        <f t="shared" si="1"/>
        <v>68058.05</v>
      </c>
      <c r="BB39" s="15"/>
      <c r="BC39" s="23"/>
    </row>
    <row r="40" spans="1:55" ht="12" thickBot="1">
      <c r="A40" s="54">
        <v>28</v>
      </c>
      <c r="B40" s="75" t="s">
        <v>154</v>
      </c>
      <c r="C40" s="66">
        <v>4511.83</v>
      </c>
      <c r="D40" s="66">
        <v>4511.83</v>
      </c>
      <c r="E40" s="66">
        <v>4511.83</v>
      </c>
      <c r="F40" s="66">
        <v>4511.83</v>
      </c>
      <c r="G40" s="66">
        <v>4511.83</v>
      </c>
      <c r="H40" s="66">
        <v>4511.83</v>
      </c>
      <c r="I40" s="66"/>
      <c r="J40" s="66"/>
      <c r="K40" s="66"/>
      <c r="L40" s="66"/>
      <c r="M40" s="66"/>
      <c r="N40" s="66"/>
      <c r="O40" s="66">
        <v>440.1</v>
      </c>
      <c r="P40" s="66">
        <f>492.96+492.96+492.96+492.96+492.96+492.96</f>
        <v>2957.7599999999998</v>
      </c>
      <c r="Q40" s="73">
        <f t="shared" si="0"/>
        <v>30468.84</v>
      </c>
      <c r="R40" s="60"/>
      <c r="S40" s="54">
        <v>28</v>
      </c>
      <c r="T40" s="75" t="s">
        <v>154</v>
      </c>
      <c r="U40" s="46">
        <v>3829.32</v>
      </c>
      <c r="V40" s="47">
        <v>5511.85</v>
      </c>
      <c r="W40" s="45">
        <v>4134.67</v>
      </c>
      <c r="X40" s="81">
        <v>7172.53</v>
      </c>
      <c r="Y40" s="81">
        <v>3691.59</v>
      </c>
      <c r="Z40" s="81">
        <v>3672.78</v>
      </c>
      <c r="AA40" s="81"/>
      <c r="AB40" s="84"/>
      <c r="AC40" s="84"/>
      <c r="AD40" s="84"/>
      <c r="AE40" s="84"/>
      <c r="AF40" s="84"/>
      <c r="AG40" s="65">
        <f t="shared" si="1"/>
        <v>28012.739999999998</v>
      </c>
      <c r="BB40" s="15"/>
      <c r="BC40" s="23"/>
    </row>
    <row r="41" spans="1:55" ht="12" thickBot="1">
      <c r="A41" s="54">
        <v>29</v>
      </c>
      <c r="B41" s="75" t="s">
        <v>25</v>
      </c>
      <c r="C41" s="47">
        <v>5095.74</v>
      </c>
      <c r="D41" s="47">
        <v>5095.74</v>
      </c>
      <c r="E41" s="47">
        <v>5095.74</v>
      </c>
      <c r="F41" s="47">
        <v>5095.74</v>
      </c>
      <c r="G41" s="47">
        <v>5095.74</v>
      </c>
      <c r="H41" s="47">
        <v>5095.74</v>
      </c>
      <c r="I41" s="47"/>
      <c r="J41" s="47"/>
      <c r="K41" s="47"/>
      <c r="L41" s="47"/>
      <c r="M41" s="47"/>
      <c r="N41" s="47"/>
      <c r="O41" s="47">
        <v>816.14</v>
      </c>
      <c r="P41" s="66"/>
      <c r="Q41" s="73">
        <f t="shared" si="0"/>
        <v>31390.579999999994</v>
      </c>
      <c r="R41" s="60"/>
      <c r="S41" s="54">
        <v>29</v>
      </c>
      <c r="T41" s="75" t="s">
        <v>25</v>
      </c>
      <c r="U41" s="46">
        <v>6472.12</v>
      </c>
      <c r="V41" s="47">
        <v>5821.59</v>
      </c>
      <c r="W41" s="45">
        <v>5199.56</v>
      </c>
      <c r="X41" s="81">
        <v>9783.56</v>
      </c>
      <c r="Y41" s="81">
        <v>4914.71</v>
      </c>
      <c r="Z41" s="81">
        <v>5719.71</v>
      </c>
      <c r="AA41" s="81"/>
      <c r="AB41" s="84"/>
      <c r="AC41" s="84"/>
      <c r="AD41" s="84"/>
      <c r="AE41" s="84"/>
      <c r="AF41" s="84"/>
      <c r="AG41" s="65">
        <f t="shared" si="1"/>
        <v>37911.25</v>
      </c>
      <c r="BB41" s="15"/>
      <c r="BC41" s="23"/>
    </row>
    <row r="42" spans="1:55" ht="12" thickBot="1">
      <c r="A42" s="54">
        <v>30</v>
      </c>
      <c r="B42" s="75" t="s">
        <v>26</v>
      </c>
      <c r="C42" s="66">
        <v>2107.56</v>
      </c>
      <c r="D42" s="66">
        <v>2107.56</v>
      </c>
      <c r="E42" s="66">
        <v>2107.56</v>
      </c>
      <c r="F42" s="66">
        <v>2107.56</v>
      </c>
      <c r="G42" s="66">
        <v>2107.56</v>
      </c>
      <c r="H42" s="66">
        <v>2107.56</v>
      </c>
      <c r="I42" s="66"/>
      <c r="J42" s="66"/>
      <c r="K42" s="66"/>
      <c r="L42" s="66"/>
      <c r="M42" s="66"/>
      <c r="N42" s="66"/>
      <c r="O42" s="66"/>
      <c r="P42" s="66"/>
      <c r="Q42" s="73">
        <f t="shared" si="0"/>
        <v>12645.359999999999</v>
      </c>
      <c r="R42" s="60"/>
      <c r="S42" s="54">
        <v>30</v>
      </c>
      <c r="T42" s="75" t="s">
        <v>26</v>
      </c>
      <c r="U42" s="46">
        <v>2016.91</v>
      </c>
      <c r="V42" s="47">
        <v>2454.17</v>
      </c>
      <c r="W42" s="45">
        <v>1799.86</v>
      </c>
      <c r="X42" s="81">
        <v>1965.55</v>
      </c>
      <c r="Y42" s="81">
        <v>1879.11</v>
      </c>
      <c r="Z42" s="81">
        <v>1845.89</v>
      </c>
      <c r="AA42" s="81"/>
      <c r="AB42" s="84"/>
      <c r="AC42" s="84"/>
      <c r="AD42" s="84"/>
      <c r="AE42" s="84"/>
      <c r="AF42" s="84"/>
      <c r="AG42" s="65">
        <f t="shared" si="1"/>
        <v>11961.49</v>
      </c>
      <c r="BB42" s="15"/>
      <c r="BC42" s="23"/>
    </row>
    <row r="43" spans="1:55" ht="12" thickBot="1">
      <c r="A43" s="54">
        <v>31</v>
      </c>
      <c r="B43" s="75" t="s">
        <v>170</v>
      </c>
      <c r="C43" s="66">
        <v>4031.76</v>
      </c>
      <c r="D43" s="66">
        <v>4031.76</v>
      </c>
      <c r="E43" s="66">
        <v>4031.76</v>
      </c>
      <c r="F43" s="66">
        <v>4031.76</v>
      </c>
      <c r="G43" s="66">
        <v>4031.76</v>
      </c>
      <c r="H43" s="66">
        <v>4031.76</v>
      </c>
      <c r="I43" s="66"/>
      <c r="J43" s="66"/>
      <c r="K43" s="66"/>
      <c r="L43" s="66"/>
      <c r="M43" s="66"/>
      <c r="N43" s="66"/>
      <c r="O43" s="66">
        <v>511.56</v>
      </c>
      <c r="P43" s="66">
        <f>3081.55+2811.81+2676.94+3485.37+2676.94+3216.42</f>
        <v>17949.030000000002</v>
      </c>
      <c r="Q43" s="73">
        <f t="shared" si="0"/>
        <v>42651.15000000001</v>
      </c>
      <c r="R43" s="60"/>
      <c r="S43" s="54">
        <v>31</v>
      </c>
      <c r="T43" s="75" t="s">
        <v>170</v>
      </c>
      <c r="U43" s="46">
        <v>3917.32</v>
      </c>
      <c r="V43" s="47">
        <v>5850.65</v>
      </c>
      <c r="W43" s="45">
        <v>3326.69</v>
      </c>
      <c r="X43" s="81">
        <v>7832.22</v>
      </c>
      <c r="Y43" s="81">
        <v>3410.82</v>
      </c>
      <c r="Z43" s="81">
        <v>3367.15</v>
      </c>
      <c r="AA43" s="81"/>
      <c r="AB43" s="84"/>
      <c r="AC43" s="84"/>
      <c r="AD43" s="84"/>
      <c r="AE43" s="84"/>
      <c r="AF43" s="84"/>
      <c r="AG43" s="65">
        <f t="shared" si="1"/>
        <v>27704.850000000002</v>
      </c>
      <c r="BB43" s="15"/>
      <c r="BC43" s="23"/>
    </row>
    <row r="44" spans="1:55" ht="12" thickBot="1">
      <c r="A44" s="54">
        <v>32</v>
      </c>
      <c r="B44" s="75" t="s">
        <v>179</v>
      </c>
      <c r="C44" s="66">
        <v>3903.15</v>
      </c>
      <c r="D44" s="66">
        <v>3903.15</v>
      </c>
      <c r="E44" s="66">
        <v>3903.15</v>
      </c>
      <c r="F44" s="66">
        <v>3903.15</v>
      </c>
      <c r="G44" s="66">
        <v>3903.15</v>
      </c>
      <c r="H44" s="66">
        <v>3903.15</v>
      </c>
      <c r="I44" s="66"/>
      <c r="J44" s="66"/>
      <c r="K44" s="66"/>
      <c r="L44" s="66"/>
      <c r="M44" s="66"/>
      <c r="N44" s="66"/>
      <c r="O44" s="66">
        <v>629.28</v>
      </c>
      <c r="P44" s="66">
        <f>2336.31+2361.01+2226.14+2630.75+2225.71+2630.32</f>
        <v>14410.239999999998</v>
      </c>
      <c r="Q44" s="73">
        <f t="shared" si="0"/>
        <v>38458.42</v>
      </c>
      <c r="R44" s="60"/>
      <c r="S44" s="54">
        <v>32</v>
      </c>
      <c r="T44" s="75" t="s">
        <v>179</v>
      </c>
      <c r="U44" s="46">
        <v>3680.99</v>
      </c>
      <c r="V44" s="47">
        <v>5635.57</v>
      </c>
      <c r="W44" s="45">
        <v>3446.76</v>
      </c>
      <c r="X44" s="81">
        <v>6439.55</v>
      </c>
      <c r="Y44" s="81">
        <v>3498.85</v>
      </c>
      <c r="Z44" s="81">
        <v>3199.19</v>
      </c>
      <c r="AA44" s="81"/>
      <c r="AB44" s="84"/>
      <c r="AC44" s="84"/>
      <c r="AD44" s="84"/>
      <c r="AE44" s="84"/>
      <c r="AF44" s="84"/>
      <c r="AG44" s="65">
        <f t="shared" si="1"/>
        <v>25900.909999999996</v>
      </c>
      <c r="BB44" s="15"/>
      <c r="BC44" s="23"/>
    </row>
    <row r="45" spans="1:55" ht="12" thickBot="1">
      <c r="A45" s="54">
        <v>33</v>
      </c>
      <c r="B45" s="75" t="s">
        <v>27</v>
      </c>
      <c r="C45" s="47">
        <v>5445.33</v>
      </c>
      <c r="D45" s="47">
        <v>5445.33</v>
      </c>
      <c r="E45" s="47">
        <v>5442.72</v>
      </c>
      <c r="F45" s="47">
        <v>5442.72</v>
      </c>
      <c r="G45" s="47">
        <v>5442.72</v>
      </c>
      <c r="H45" s="47">
        <v>5442.72</v>
      </c>
      <c r="I45" s="47"/>
      <c r="J45" s="47"/>
      <c r="K45" s="47"/>
      <c r="L45" s="47"/>
      <c r="M45" s="47"/>
      <c r="N45" s="47"/>
      <c r="O45" s="47">
        <v>445.62</v>
      </c>
      <c r="P45" s="66"/>
      <c r="Q45" s="73">
        <f t="shared" si="0"/>
        <v>33107.16</v>
      </c>
      <c r="R45" s="60"/>
      <c r="S45" s="54">
        <v>33</v>
      </c>
      <c r="T45" s="75" t="s">
        <v>27</v>
      </c>
      <c r="U45" s="46">
        <v>5657.41</v>
      </c>
      <c r="V45" s="47">
        <v>4518.64</v>
      </c>
      <c r="W45" s="45">
        <v>4407.41</v>
      </c>
      <c r="X45" s="81">
        <v>7294.69</v>
      </c>
      <c r="Y45" s="81">
        <v>5410.39</v>
      </c>
      <c r="Z45" s="81">
        <v>4151.31</v>
      </c>
      <c r="AA45" s="81"/>
      <c r="AB45" s="84"/>
      <c r="AC45" s="84"/>
      <c r="AD45" s="84"/>
      <c r="AE45" s="84"/>
      <c r="AF45" s="84"/>
      <c r="AG45" s="65">
        <f t="shared" si="1"/>
        <v>31439.85</v>
      </c>
      <c r="BB45" s="15"/>
      <c r="BC45" s="23"/>
    </row>
    <row r="46" spans="1:55" ht="12" thickBot="1">
      <c r="A46" s="54">
        <v>34</v>
      </c>
      <c r="B46" s="75" t="s">
        <v>160</v>
      </c>
      <c r="C46" s="47">
        <v>2029.34</v>
      </c>
      <c r="D46" s="47">
        <v>2029.34</v>
      </c>
      <c r="E46" s="47">
        <v>2029.34</v>
      </c>
      <c r="F46" s="47">
        <v>2029.34</v>
      </c>
      <c r="G46" s="47">
        <v>2029.34</v>
      </c>
      <c r="H46" s="47">
        <v>2029.34</v>
      </c>
      <c r="I46" s="47"/>
      <c r="J46" s="47"/>
      <c r="K46" s="47"/>
      <c r="L46" s="47"/>
      <c r="M46" s="47"/>
      <c r="N46" s="47"/>
      <c r="O46" s="47">
        <v>280.44</v>
      </c>
      <c r="P46" s="66"/>
      <c r="Q46" s="73">
        <f t="shared" si="0"/>
        <v>12456.48</v>
      </c>
      <c r="R46" s="60"/>
      <c r="S46" s="54">
        <v>34</v>
      </c>
      <c r="T46" s="75" t="s">
        <v>160</v>
      </c>
      <c r="U46" s="46">
        <v>1973.91</v>
      </c>
      <c r="V46" s="47">
        <v>1616.76</v>
      </c>
      <c r="W46" s="45">
        <v>1864.14</v>
      </c>
      <c r="X46" s="81">
        <v>4171.45</v>
      </c>
      <c r="Y46" s="81">
        <v>2136.38</v>
      </c>
      <c r="Z46" s="81">
        <v>1910.47</v>
      </c>
      <c r="AA46" s="81"/>
      <c r="AB46" s="84"/>
      <c r="AC46" s="84"/>
      <c r="AD46" s="84"/>
      <c r="AE46" s="84"/>
      <c r="AF46" s="84"/>
      <c r="AG46" s="65">
        <f t="shared" si="1"/>
        <v>13673.109999999999</v>
      </c>
      <c r="BB46" s="15"/>
      <c r="BC46" s="23"/>
    </row>
    <row r="47" spans="1:55" ht="12" thickBot="1">
      <c r="A47" s="54">
        <v>35</v>
      </c>
      <c r="B47" s="75" t="s">
        <v>151</v>
      </c>
      <c r="C47" s="66">
        <v>5412.27</v>
      </c>
      <c r="D47" s="66">
        <v>5412.27</v>
      </c>
      <c r="E47" s="66">
        <v>5412.27</v>
      </c>
      <c r="F47" s="66">
        <v>5412.27</v>
      </c>
      <c r="G47" s="66">
        <v>5412.27</v>
      </c>
      <c r="H47" s="66">
        <v>5412.27</v>
      </c>
      <c r="I47" s="66"/>
      <c r="J47" s="66"/>
      <c r="K47" s="66"/>
      <c r="L47" s="66"/>
      <c r="M47" s="66"/>
      <c r="N47" s="66"/>
      <c r="O47" s="66">
        <v>429.48</v>
      </c>
      <c r="P47" s="66">
        <f>472.47+472.47+472.47+472.47+472.47+472.47</f>
        <v>2834.8200000000006</v>
      </c>
      <c r="Q47" s="73">
        <f t="shared" si="0"/>
        <v>35737.920000000006</v>
      </c>
      <c r="R47" s="60"/>
      <c r="S47" s="54">
        <v>35</v>
      </c>
      <c r="T47" s="75" t="s">
        <v>151</v>
      </c>
      <c r="U47" s="46">
        <v>5297.99</v>
      </c>
      <c r="V47" s="47">
        <v>4998.34</v>
      </c>
      <c r="W47" s="45">
        <v>6353.39</v>
      </c>
      <c r="X47" s="81">
        <v>7846.15</v>
      </c>
      <c r="Y47" s="81">
        <v>5310.44</v>
      </c>
      <c r="Z47" s="81">
        <v>5303.76</v>
      </c>
      <c r="AA47" s="81"/>
      <c r="AB47" s="84"/>
      <c r="AC47" s="84"/>
      <c r="AD47" s="84"/>
      <c r="AE47" s="84"/>
      <c r="AF47" s="84"/>
      <c r="AG47" s="65">
        <f t="shared" si="1"/>
        <v>35110.07</v>
      </c>
      <c r="BB47" s="15"/>
      <c r="BC47" s="23"/>
    </row>
    <row r="48" spans="1:55" ht="12" thickBot="1">
      <c r="A48" s="54">
        <v>36</v>
      </c>
      <c r="B48" s="75" t="s">
        <v>28</v>
      </c>
      <c r="C48" s="66">
        <v>1339.1</v>
      </c>
      <c r="D48" s="66">
        <v>1339.1</v>
      </c>
      <c r="E48" s="66">
        <v>1339.1</v>
      </c>
      <c r="F48" s="66">
        <v>1339.1</v>
      </c>
      <c r="G48" s="66">
        <v>1339.1</v>
      </c>
      <c r="H48" s="66">
        <v>1339.1</v>
      </c>
      <c r="I48" s="66"/>
      <c r="J48" s="66"/>
      <c r="K48" s="66"/>
      <c r="L48" s="66"/>
      <c r="M48" s="66"/>
      <c r="N48" s="66"/>
      <c r="O48" s="66">
        <v>109.8</v>
      </c>
      <c r="P48" s="66">
        <f>482.06+482.06+482.06+482.06+482.06+482.06</f>
        <v>2892.36</v>
      </c>
      <c r="Q48" s="73">
        <f t="shared" si="0"/>
        <v>11036.76</v>
      </c>
      <c r="R48" s="60"/>
      <c r="S48" s="54">
        <v>36</v>
      </c>
      <c r="T48" s="75" t="s">
        <v>28</v>
      </c>
      <c r="U48" s="46">
        <v>1522.14</v>
      </c>
      <c r="V48" s="47">
        <v>1363.22</v>
      </c>
      <c r="W48" s="45">
        <v>1231.41</v>
      </c>
      <c r="X48" s="81">
        <v>3573.83</v>
      </c>
      <c r="Y48" s="81">
        <v>1796.39</v>
      </c>
      <c r="Z48" s="81">
        <v>1464.14</v>
      </c>
      <c r="AA48" s="81"/>
      <c r="AB48" s="84"/>
      <c r="AC48" s="84"/>
      <c r="AD48" s="84"/>
      <c r="AE48" s="84"/>
      <c r="AF48" s="84"/>
      <c r="AG48" s="65">
        <f t="shared" si="1"/>
        <v>10951.13</v>
      </c>
      <c r="BB48" s="15"/>
      <c r="BC48" s="23"/>
    </row>
    <row r="49" spans="1:55" ht="12" thickBot="1">
      <c r="A49" s="54">
        <v>37</v>
      </c>
      <c r="B49" s="75" t="s">
        <v>29</v>
      </c>
      <c r="C49" s="66">
        <v>3442.92</v>
      </c>
      <c r="D49" s="66">
        <v>3442.92</v>
      </c>
      <c r="E49" s="66">
        <v>3442.92</v>
      </c>
      <c r="F49" s="66">
        <v>3442.92</v>
      </c>
      <c r="G49" s="66">
        <v>3442.92</v>
      </c>
      <c r="H49" s="66">
        <v>3442.92</v>
      </c>
      <c r="I49" s="66"/>
      <c r="J49" s="66"/>
      <c r="K49" s="66"/>
      <c r="L49" s="66"/>
      <c r="M49" s="66"/>
      <c r="N49" s="66"/>
      <c r="O49" s="66">
        <v>309.36</v>
      </c>
      <c r="P49" s="66"/>
      <c r="Q49" s="73">
        <f t="shared" si="0"/>
        <v>20966.879999999997</v>
      </c>
      <c r="R49" s="60"/>
      <c r="S49" s="54">
        <v>37</v>
      </c>
      <c r="T49" s="75" t="s">
        <v>29</v>
      </c>
      <c r="U49" s="46">
        <v>3905.49</v>
      </c>
      <c r="V49" s="47">
        <v>2963.68</v>
      </c>
      <c r="W49" s="45">
        <v>2679.2</v>
      </c>
      <c r="X49" s="81">
        <v>5070.58</v>
      </c>
      <c r="Y49" s="81">
        <v>2898.95</v>
      </c>
      <c r="Z49" s="81">
        <v>2753.12</v>
      </c>
      <c r="AA49" s="81"/>
      <c r="AB49" s="84"/>
      <c r="AC49" s="84"/>
      <c r="AD49" s="84"/>
      <c r="AE49" s="84"/>
      <c r="AF49" s="84"/>
      <c r="AG49" s="65">
        <f t="shared" si="1"/>
        <v>20271.019999999997</v>
      </c>
      <c r="BB49" s="15"/>
      <c r="BC49" s="23"/>
    </row>
    <row r="50" spans="1:55" ht="12" thickBot="1">
      <c r="A50" s="54">
        <v>38</v>
      </c>
      <c r="B50" s="75" t="s">
        <v>183</v>
      </c>
      <c r="C50" s="47">
        <f aca="true" t="shared" si="2" ref="C50:H50">36360.97+24878.56</f>
        <v>61239.53</v>
      </c>
      <c r="D50" s="47">
        <f t="shared" si="2"/>
        <v>61239.53</v>
      </c>
      <c r="E50" s="47">
        <f t="shared" si="2"/>
        <v>61239.53</v>
      </c>
      <c r="F50" s="47">
        <f t="shared" si="2"/>
        <v>61239.53</v>
      </c>
      <c r="G50" s="47">
        <f t="shared" si="2"/>
        <v>61239.53</v>
      </c>
      <c r="H50" s="47">
        <f t="shared" si="2"/>
        <v>61239.53</v>
      </c>
      <c r="I50" s="66"/>
      <c r="J50" s="66"/>
      <c r="K50" s="66"/>
      <c r="L50" s="66"/>
      <c r="M50" s="66"/>
      <c r="N50" s="66"/>
      <c r="O50" s="66">
        <v>12028.17</v>
      </c>
      <c r="P50" s="66"/>
      <c r="Q50" s="73">
        <f t="shared" si="0"/>
        <v>379465.35000000003</v>
      </c>
      <c r="R50" s="60"/>
      <c r="S50" s="54">
        <v>38</v>
      </c>
      <c r="T50" s="75" t="s">
        <v>183</v>
      </c>
      <c r="U50" s="46">
        <v>54097.35</v>
      </c>
      <c r="V50" s="47">
        <v>52624.01</v>
      </c>
      <c r="W50" s="47">
        <v>52033.82</v>
      </c>
      <c r="X50" s="81">
        <v>63458.75</v>
      </c>
      <c r="Y50" s="81">
        <v>53562.94</v>
      </c>
      <c r="Z50" s="81">
        <v>41601.07</v>
      </c>
      <c r="AA50" s="81"/>
      <c r="AB50" s="84"/>
      <c r="AC50" s="84"/>
      <c r="AD50" s="84"/>
      <c r="AE50" s="84"/>
      <c r="AF50" s="84"/>
      <c r="AG50" s="65">
        <f t="shared" si="1"/>
        <v>317377.94</v>
      </c>
      <c r="BB50" s="15"/>
      <c r="BC50" s="23"/>
    </row>
    <row r="51" spans="1:55" ht="12" thickBot="1">
      <c r="A51" s="54">
        <v>39</v>
      </c>
      <c r="B51" s="75" t="s">
        <v>156</v>
      </c>
      <c r="C51" s="47">
        <v>3453.12</v>
      </c>
      <c r="D51" s="47">
        <v>3453.12</v>
      </c>
      <c r="E51" s="47">
        <v>3453.12</v>
      </c>
      <c r="F51" s="47">
        <v>3453.12</v>
      </c>
      <c r="G51" s="47">
        <v>3453.12</v>
      </c>
      <c r="H51" s="47">
        <v>3453.12</v>
      </c>
      <c r="I51" s="47"/>
      <c r="J51" s="47"/>
      <c r="K51" s="47"/>
      <c r="L51" s="47"/>
      <c r="M51" s="47"/>
      <c r="N51" s="47"/>
      <c r="O51" s="47">
        <v>206.7</v>
      </c>
      <c r="P51" s="66"/>
      <c r="Q51" s="73">
        <f t="shared" si="0"/>
        <v>20925.42</v>
      </c>
      <c r="R51" s="60"/>
      <c r="S51" s="54">
        <v>39</v>
      </c>
      <c r="T51" s="75" t="s">
        <v>156</v>
      </c>
      <c r="U51" s="46">
        <v>2651.5</v>
      </c>
      <c r="V51" s="47">
        <v>2503.43</v>
      </c>
      <c r="W51" s="63">
        <v>2438.45</v>
      </c>
      <c r="X51" s="81">
        <v>2652.16</v>
      </c>
      <c r="Y51" s="81">
        <v>2538.37</v>
      </c>
      <c r="Z51" s="81">
        <v>2496.53</v>
      </c>
      <c r="AA51" s="81"/>
      <c r="AB51" s="84"/>
      <c r="AC51" s="84"/>
      <c r="AD51" s="84"/>
      <c r="AE51" s="84"/>
      <c r="AF51" s="84"/>
      <c r="AG51" s="66">
        <f t="shared" si="1"/>
        <v>15280.44</v>
      </c>
      <c r="BB51" s="15"/>
      <c r="BC51" s="23"/>
    </row>
    <row r="52" spans="1:55" ht="12" thickBot="1">
      <c r="A52" s="54">
        <v>40</v>
      </c>
      <c r="B52" s="75" t="s">
        <v>181</v>
      </c>
      <c r="C52" s="47">
        <v>3892.66</v>
      </c>
      <c r="D52" s="47">
        <v>3892.66</v>
      </c>
      <c r="E52" s="47">
        <v>3892.66</v>
      </c>
      <c r="F52" s="47">
        <v>3892.66</v>
      </c>
      <c r="G52" s="47">
        <v>3892.66</v>
      </c>
      <c r="H52" s="47">
        <v>3892.66</v>
      </c>
      <c r="I52" s="47"/>
      <c r="J52" s="47"/>
      <c r="K52" s="47"/>
      <c r="L52" s="47"/>
      <c r="M52" s="47"/>
      <c r="N52" s="47"/>
      <c r="O52" s="47">
        <v>227.34</v>
      </c>
      <c r="P52" s="66"/>
      <c r="Q52" s="73">
        <f t="shared" si="0"/>
        <v>23583.3</v>
      </c>
      <c r="R52" s="60"/>
      <c r="S52" s="54">
        <v>40</v>
      </c>
      <c r="T52" s="75" t="s">
        <v>181</v>
      </c>
      <c r="U52" s="46">
        <v>2721.58</v>
      </c>
      <c r="V52" s="47">
        <v>2592.58</v>
      </c>
      <c r="W52" s="63">
        <v>2532.16</v>
      </c>
      <c r="X52" s="81">
        <v>2730.74</v>
      </c>
      <c r="Y52" s="81">
        <v>2624.49</v>
      </c>
      <c r="Z52" s="81">
        <v>5762.03</v>
      </c>
      <c r="AA52" s="81"/>
      <c r="AB52" s="84"/>
      <c r="AC52" s="84"/>
      <c r="AD52" s="84"/>
      <c r="AE52" s="84"/>
      <c r="AF52" s="84"/>
      <c r="AG52" s="83">
        <f t="shared" si="1"/>
        <v>18963.579999999998</v>
      </c>
      <c r="BB52" s="15"/>
      <c r="BC52" s="23"/>
    </row>
    <row r="53" spans="1:55" ht="12" thickBot="1">
      <c r="A53" s="54">
        <v>41</v>
      </c>
      <c r="B53" s="75" t="s">
        <v>30</v>
      </c>
      <c r="C53" s="47">
        <v>6353.8</v>
      </c>
      <c r="D53" s="47">
        <v>6353.8</v>
      </c>
      <c r="E53" s="47">
        <v>6353.8</v>
      </c>
      <c r="F53" s="47">
        <v>6353.8</v>
      </c>
      <c r="G53" s="47">
        <v>6353.8</v>
      </c>
      <c r="H53" s="47">
        <v>6353.8</v>
      </c>
      <c r="I53" s="47"/>
      <c r="J53" s="47"/>
      <c r="K53" s="47"/>
      <c r="L53" s="47"/>
      <c r="M53" s="47"/>
      <c r="N53" s="47"/>
      <c r="O53" s="47">
        <v>541.38</v>
      </c>
      <c r="P53" s="66">
        <f>923.61+859.9+894.66+894.66+894.66+894.66</f>
        <v>5362.15</v>
      </c>
      <c r="Q53" s="73">
        <f t="shared" si="0"/>
        <v>44026.33</v>
      </c>
      <c r="R53" s="60"/>
      <c r="S53" s="54">
        <v>41</v>
      </c>
      <c r="T53" s="75" t="s">
        <v>30</v>
      </c>
      <c r="U53" s="46">
        <v>6886.09</v>
      </c>
      <c r="V53" s="47">
        <v>6360.55</v>
      </c>
      <c r="W53" s="47">
        <v>6906.68</v>
      </c>
      <c r="X53" s="81">
        <v>6799.64</v>
      </c>
      <c r="Y53" s="81">
        <v>6441.1</v>
      </c>
      <c r="Z53" s="81">
        <v>5778.55</v>
      </c>
      <c r="AA53" s="81"/>
      <c r="AB53" s="84"/>
      <c r="AC53" s="84"/>
      <c r="AD53" s="84"/>
      <c r="AE53" s="84"/>
      <c r="AF53" s="84"/>
      <c r="AG53" s="66">
        <f t="shared" si="1"/>
        <v>39172.61</v>
      </c>
      <c r="BB53" s="15"/>
      <c r="BC53" s="23"/>
    </row>
    <row r="54" spans="1:55" ht="11.25" customHeight="1" thickBot="1">
      <c r="A54" s="54">
        <v>42</v>
      </c>
      <c r="B54" s="75" t="s">
        <v>31</v>
      </c>
      <c r="C54" s="47">
        <v>2924.22</v>
      </c>
      <c r="D54" s="47">
        <v>2924.22</v>
      </c>
      <c r="E54" s="47">
        <v>2924.22</v>
      </c>
      <c r="F54" s="47">
        <v>2924.22</v>
      </c>
      <c r="G54" s="47">
        <v>2924.22</v>
      </c>
      <c r="H54" s="47">
        <v>2924.22</v>
      </c>
      <c r="I54" s="47"/>
      <c r="J54" s="47"/>
      <c r="K54" s="47"/>
      <c r="L54" s="47"/>
      <c r="M54" s="47"/>
      <c r="N54" s="47"/>
      <c r="O54" s="45">
        <v>259.98</v>
      </c>
      <c r="P54" s="65">
        <f>655.21+588.31+621.76+621.76+621.76+621.76</f>
        <v>3730.5600000000004</v>
      </c>
      <c r="Q54" s="73">
        <f t="shared" si="0"/>
        <v>21535.86</v>
      </c>
      <c r="R54" s="61"/>
      <c r="S54" s="54">
        <v>42</v>
      </c>
      <c r="T54" s="75" t="s">
        <v>31</v>
      </c>
      <c r="U54" s="46">
        <v>3192.48</v>
      </c>
      <c r="V54" s="47">
        <v>2539.62</v>
      </c>
      <c r="W54" s="47">
        <v>3024.05</v>
      </c>
      <c r="X54" s="81">
        <v>3100.53</v>
      </c>
      <c r="Y54" s="81">
        <v>3220.78</v>
      </c>
      <c r="Z54" s="81">
        <v>3206.2</v>
      </c>
      <c r="AA54" s="81"/>
      <c r="AB54" s="84"/>
      <c r="AC54" s="84"/>
      <c r="AD54" s="84"/>
      <c r="AE54" s="84"/>
      <c r="AF54" s="84"/>
      <c r="AG54" s="65">
        <f t="shared" si="1"/>
        <v>18283.660000000003</v>
      </c>
      <c r="BB54" s="15"/>
      <c r="BC54" s="23"/>
    </row>
    <row r="55" spans="1:55" ht="12" thickBot="1">
      <c r="A55" s="54">
        <v>43</v>
      </c>
      <c r="B55" s="76" t="s">
        <v>32</v>
      </c>
      <c r="C55" s="66">
        <v>4678.56</v>
      </c>
      <c r="D55" s="66">
        <v>4678.56</v>
      </c>
      <c r="E55" s="66">
        <v>4678.56</v>
      </c>
      <c r="F55" s="66">
        <v>4678.56</v>
      </c>
      <c r="G55" s="66">
        <v>4678.56</v>
      </c>
      <c r="H55" s="66">
        <v>4678.56</v>
      </c>
      <c r="I55" s="66"/>
      <c r="J55" s="66"/>
      <c r="K55" s="66"/>
      <c r="L55" s="66"/>
      <c r="M55" s="66"/>
      <c r="N55" s="66"/>
      <c r="O55" s="66">
        <v>988.5</v>
      </c>
      <c r="P55" s="66"/>
      <c r="Q55" s="73">
        <f t="shared" si="0"/>
        <v>29059.860000000004</v>
      </c>
      <c r="R55" s="61"/>
      <c r="S55" s="54">
        <v>43</v>
      </c>
      <c r="T55" s="76" t="s">
        <v>32</v>
      </c>
      <c r="U55" s="46">
        <v>4086.25</v>
      </c>
      <c r="V55" s="47">
        <v>3497.08</v>
      </c>
      <c r="W55" s="45">
        <v>6858.37</v>
      </c>
      <c r="X55" s="81">
        <v>3681.47</v>
      </c>
      <c r="Y55" s="81">
        <v>4292.54</v>
      </c>
      <c r="Z55" s="81">
        <v>3657.91</v>
      </c>
      <c r="AA55" s="81"/>
      <c r="AB55" s="84"/>
      <c r="AC55" s="84"/>
      <c r="AD55" s="84"/>
      <c r="AE55" s="84"/>
      <c r="AF55" s="84"/>
      <c r="AG55" s="65">
        <f t="shared" si="1"/>
        <v>26073.620000000003</v>
      </c>
      <c r="BB55" s="15"/>
      <c r="BC55" s="23"/>
    </row>
    <row r="56" spans="1:55" ht="12" thickBot="1">
      <c r="A56" s="54">
        <v>44</v>
      </c>
      <c r="B56" s="76" t="s">
        <v>33</v>
      </c>
      <c r="C56" s="66">
        <v>9173.76</v>
      </c>
      <c r="D56" s="66">
        <v>9173.76</v>
      </c>
      <c r="E56" s="66">
        <v>9173.76</v>
      </c>
      <c r="F56" s="66">
        <v>9173.76</v>
      </c>
      <c r="G56" s="66">
        <v>9173.76</v>
      </c>
      <c r="H56" s="66">
        <v>9173.76</v>
      </c>
      <c r="I56" s="66"/>
      <c r="J56" s="66"/>
      <c r="K56" s="66"/>
      <c r="L56" s="66"/>
      <c r="M56" s="66"/>
      <c r="N56" s="66"/>
      <c r="O56" s="66">
        <v>1384.86</v>
      </c>
      <c r="P56" s="66">
        <f>2185.7+2185.7+2185.7+2185.7+2185.7+2185.7</f>
        <v>13114.2</v>
      </c>
      <c r="Q56" s="73">
        <f t="shared" si="0"/>
        <v>69541.62000000001</v>
      </c>
      <c r="R56" s="61"/>
      <c r="S56" s="54">
        <v>44</v>
      </c>
      <c r="T56" s="76" t="s">
        <v>33</v>
      </c>
      <c r="U56" s="46">
        <v>7267.22</v>
      </c>
      <c r="V56" s="47">
        <v>10908.41</v>
      </c>
      <c r="W56" s="45">
        <v>10107.19</v>
      </c>
      <c r="X56" s="81">
        <v>7270.72</v>
      </c>
      <c r="Y56" s="81">
        <v>11269.63</v>
      </c>
      <c r="Z56" s="81">
        <v>7571.54</v>
      </c>
      <c r="AA56" s="81"/>
      <c r="AB56" s="84"/>
      <c r="AC56" s="84"/>
      <c r="AD56" s="84"/>
      <c r="AE56" s="84"/>
      <c r="AF56" s="84"/>
      <c r="AG56" s="65">
        <f t="shared" si="1"/>
        <v>54394.71</v>
      </c>
      <c r="BB56" s="15"/>
      <c r="BC56" s="23"/>
    </row>
    <row r="57" spans="1:55" ht="12" thickBot="1">
      <c r="A57" s="54">
        <v>45</v>
      </c>
      <c r="B57" s="76" t="s">
        <v>153</v>
      </c>
      <c r="C57" s="47">
        <v>1695.63</v>
      </c>
      <c r="D57" s="47">
        <v>1695.63</v>
      </c>
      <c r="E57" s="47">
        <v>1695.63</v>
      </c>
      <c r="F57" s="47">
        <v>1695.63</v>
      </c>
      <c r="G57" s="47">
        <v>1695.63</v>
      </c>
      <c r="H57" s="47">
        <v>1695.63</v>
      </c>
      <c r="I57" s="47"/>
      <c r="J57" s="47"/>
      <c r="K57" s="47"/>
      <c r="L57" s="47"/>
      <c r="M57" s="47"/>
      <c r="N57" s="47"/>
      <c r="O57" s="47"/>
      <c r="P57" s="66"/>
      <c r="Q57" s="73">
        <f t="shared" si="0"/>
        <v>10173.780000000002</v>
      </c>
      <c r="R57" s="61"/>
      <c r="S57" s="54">
        <v>45</v>
      </c>
      <c r="T57" s="76" t="s">
        <v>153</v>
      </c>
      <c r="U57" s="46">
        <v>1413.77</v>
      </c>
      <c r="V57" s="47">
        <v>1343.13</v>
      </c>
      <c r="W57" s="45">
        <v>1331.45</v>
      </c>
      <c r="X57" s="81">
        <v>1451.97</v>
      </c>
      <c r="Y57" s="81">
        <v>1361.04</v>
      </c>
      <c r="Z57" s="81">
        <v>1336.17</v>
      </c>
      <c r="AA57" s="81"/>
      <c r="AB57" s="84"/>
      <c r="AC57" s="84"/>
      <c r="AD57" s="84"/>
      <c r="AE57" s="84"/>
      <c r="AF57" s="84"/>
      <c r="AG57" s="65">
        <f t="shared" si="1"/>
        <v>8237.53</v>
      </c>
      <c r="BB57" s="15"/>
      <c r="BC57" s="23"/>
    </row>
    <row r="58" spans="1:55" ht="12" thickBot="1">
      <c r="A58" s="54">
        <v>46</v>
      </c>
      <c r="B58" s="76" t="s">
        <v>34</v>
      </c>
      <c r="C58" s="66">
        <v>6973.44</v>
      </c>
      <c r="D58" s="66">
        <v>6973.44</v>
      </c>
      <c r="E58" s="66">
        <v>6973.44</v>
      </c>
      <c r="F58" s="66">
        <v>6973.44</v>
      </c>
      <c r="G58" s="66">
        <v>6973.44</v>
      </c>
      <c r="H58" s="66">
        <v>6973.44</v>
      </c>
      <c r="I58" s="66"/>
      <c r="J58" s="66"/>
      <c r="K58" s="66"/>
      <c r="L58" s="66"/>
      <c r="M58" s="66"/>
      <c r="N58" s="66"/>
      <c r="O58" s="66">
        <v>287.79</v>
      </c>
      <c r="P58" s="66"/>
      <c r="Q58" s="73">
        <f t="shared" si="0"/>
        <v>42128.43</v>
      </c>
      <c r="R58" s="61"/>
      <c r="S58" s="54">
        <v>46</v>
      </c>
      <c r="T58" s="76" t="s">
        <v>34</v>
      </c>
      <c r="U58" s="46">
        <v>5331.87</v>
      </c>
      <c r="V58" s="47">
        <v>6272.75</v>
      </c>
      <c r="W58" s="45">
        <v>8938.01</v>
      </c>
      <c r="X58" s="81">
        <v>5373.85</v>
      </c>
      <c r="Y58" s="81">
        <v>5751.41</v>
      </c>
      <c r="Z58" s="81">
        <v>5054.13</v>
      </c>
      <c r="AA58" s="81"/>
      <c r="AB58" s="84"/>
      <c r="AC58" s="84"/>
      <c r="AD58" s="84"/>
      <c r="AE58" s="84"/>
      <c r="AF58" s="84"/>
      <c r="AG58" s="65">
        <f t="shared" si="1"/>
        <v>36722.02</v>
      </c>
      <c r="BB58" s="15"/>
      <c r="BC58" s="23"/>
    </row>
    <row r="59" spans="1:55" ht="12" thickBot="1">
      <c r="A59" s="54">
        <v>47</v>
      </c>
      <c r="B59" s="76" t="s">
        <v>35</v>
      </c>
      <c r="C59" s="47">
        <v>8363.5</v>
      </c>
      <c r="D59" s="47">
        <v>8363.5</v>
      </c>
      <c r="E59" s="47">
        <v>8363.5</v>
      </c>
      <c r="F59" s="47">
        <v>8363.5</v>
      </c>
      <c r="G59" s="47">
        <v>8363.5</v>
      </c>
      <c r="H59" s="47">
        <v>8363.5</v>
      </c>
      <c r="I59" s="47"/>
      <c r="J59" s="47"/>
      <c r="K59" s="47"/>
      <c r="L59" s="47"/>
      <c r="M59" s="47"/>
      <c r="N59" s="47"/>
      <c r="O59" s="47">
        <v>1087.02</v>
      </c>
      <c r="P59" s="66"/>
      <c r="Q59" s="73">
        <f t="shared" si="0"/>
        <v>51268.02</v>
      </c>
      <c r="R59" s="61"/>
      <c r="S59" s="54">
        <v>47</v>
      </c>
      <c r="T59" s="76" t="s">
        <v>35</v>
      </c>
      <c r="U59" s="46">
        <v>7261.49</v>
      </c>
      <c r="V59" s="47">
        <v>6859.63</v>
      </c>
      <c r="W59" s="45">
        <v>11551.38</v>
      </c>
      <c r="X59" s="81">
        <v>7333.63</v>
      </c>
      <c r="Y59" s="81">
        <v>18874.76</v>
      </c>
      <c r="Z59" s="81">
        <v>28676.56</v>
      </c>
      <c r="AA59" s="81"/>
      <c r="AB59" s="84"/>
      <c r="AC59" s="84"/>
      <c r="AD59" s="84"/>
      <c r="AE59" s="84"/>
      <c r="AF59" s="84"/>
      <c r="AG59" s="65">
        <f t="shared" si="1"/>
        <v>80557.45</v>
      </c>
      <c r="BB59" s="15"/>
      <c r="BC59" s="23"/>
    </row>
    <row r="60" spans="1:55" ht="12" thickBot="1">
      <c r="A60" s="54">
        <v>48</v>
      </c>
      <c r="B60" s="76" t="s">
        <v>155</v>
      </c>
      <c r="C60" s="66">
        <v>4728.96</v>
      </c>
      <c r="D60" s="66">
        <v>4728.96</v>
      </c>
      <c r="E60" s="66">
        <v>4728.96</v>
      </c>
      <c r="F60" s="66">
        <v>4728.96</v>
      </c>
      <c r="G60" s="66">
        <v>4728.96</v>
      </c>
      <c r="H60" s="66">
        <v>4728.96</v>
      </c>
      <c r="I60" s="66"/>
      <c r="J60" s="66"/>
      <c r="K60" s="66"/>
      <c r="L60" s="66"/>
      <c r="M60" s="66"/>
      <c r="N60" s="66"/>
      <c r="O60" s="66">
        <v>934.14</v>
      </c>
      <c r="P60" s="66"/>
      <c r="Q60" s="73">
        <f t="shared" si="0"/>
        <v>29307.899999999998</v>
      </c>
      <c r="R60" s="61"/>
      <c r="S60" s="54">
        <v>48</v>
      </c>
      <c r="T60" s="76" t="s">
        <v>155</v>
      </c>
      <c r="U60" s="46">
        <v>3762.9</v>
      </c>
      <c r="V60" s="47">
        <v>4722.03</v>
      </c>
      <c r="W60" s="45">
        <v>7748.63</v>
      </c>
      <c r="X60" s="81">
        <v>3758.08</v>
      </c>
      <c r="Y60" s="81">
        <v>4392.07</v>
      </c>
      <c r="Z60" s="81">
        <v>3695.71</v>
      </c>
      <c r="AA60" s="81"/>
      <c r="AB60" s="84"/>
      <c r="AC60" s="84"/>
      <c r="AD60" s="84"/>
      <c r="AE60" s="84"/>
      <c r="AF60" s="84"/>
      <c r="AG60" s="65">
        <f t="shared" si="1"/>
        <v>28079.42</v>
      </c>
      <c r="BB60" s="15"/>
      <c r="BC60" s="23"/>
    </row>
    <row r="61" spans="1:55" ht="12" thickBot="1">
      <c r="A61" s="54">
        <v>49</v>
      </c>
      <c r="B61" s="76" t="s">
        <v>36</v>
      </c>
      <c r="C61" s="47">
        <v>6839.05</v>
      </c>
      <c r="D61" s="47">
        <v>6839.05</v>
      </c>
      <c r="E61" s="47">
        <v>6839.05</v>
      </c>
      <c r="F61" s="47">
        <v>6839.05</v>
      </c>
      <c r="G61" s="47">
        <v>6839.05</v>
      </c>
      <c r="H61" s="47">
        <v>6839.05</v>
      </c>
      <c r="I61" s="47"/>
      <c r="J61" s="47"/>
      <c r="K61" s="47"/>
      <c r="L61" s="47"/>
      <c r="M61" s="47"/>
      <c r="N61" s="47"/>
      <c r="O61" s="47">
        <v>436.75</v>
      </c>
      <c r="P61" s="66"/>
      <c r="Q61" s="73">
        <f t="shared" si="0"/>
        <v>41471.05</v>
      </c>
      <c r="R61" s="61"/>
      <c r="S61" s="54">
        <v>49</v>
      </c>
      <c r="T61" s="76" t="s">
        <v>36</v>
      </c>
      <c r="U61" s="46">
        <v>5297.03</v>
      </c>
      <c r="V61" s="47">
        <v>6225.86</v>
      </c>
      <c r="W61" s="45">
        <v>9403.94</v>
      </c>
      <c r="X61" s="81">
        <v>5304.31</v>
      </c>
      <c r="Y61" s="81">
        <v>5857.02</v>
      </c>
      <c r="Z61" s="81">
        <v>5156.24</v>
      </c>
      <c r="AA61" s="81"/>
      <c r="AB61" s="84"/>
      <c r="AC61" s="84"/>
      <c r="AD61" s="84"/>
      <c r="AE61" s="84"/>
      <c r="AF61" s="84"/>
      <c r="AG61" s="65">
        <f t="shared" si="1"/>
        <v>37244.4</v>
      </c>
      <c r="BB61" s="15"/>
      <c r="BC61" s="23"/>
    </row>
    <row r="62" spans="1:55" ht="12" thickBot="1">
      <c r="A62" s="54">
        <v>50</v>
      </c>
      <c r="B62" s="76" t="s">
        <v>37</v>
      </c>
      <c r="C62" s="47">
        <v>8369.95</v>
      </c>
      <c r="D62" s="47">
        <v>8369.95</v>
      </c>
      <c r="E62" s="47">
        <v>8369.95</v>
      </c>
      <c r="F62" s="47">
        <v>8369.95</v>
      </c>
      <c r="G62" s="47">
        <v>8369.95</v>
      </c>
      <c r="H62" s="47">
        <v>8369.95</v>
      </c>
      <c r="I62" s="47"/>
      <c r="J62" s="47"/>
      <c r="K62" s="47"/>
      <c r="L62" s="47"/>
      <c r="M62" s="47"/>
      <c r="N62" s="47"/>
      <c r="O62" s="47">
        <v>1038.48</v>
      </c>
      <c r="P62" s="66"/>
      <c r="Q62" s="73">
        <f t="shared" si="0"/>
        <v>51258.18</v>
      </c>
      <c r="R62" s="61"/>
      <c r="S62" s="54">
        <v>50</v>
      </c>
      <c r="T62" s="76" t="s">
        <v>37</v>
      </c>
      <c r="U62" s="46">
        <v>8188.14</v>
      </c>
      <c r="V62" s="47">
        <v>6903.29</v>
      </c>
      <c r="W62" s="45">
        <v>11445.8</v>
      </c>
      <c r="X62" s="81">
        <v>7436.09</v>
      </c>
      <c r="Y62" s="81">
        <v>12659.89</v>
      </c>
      <c r="Z62" s="81">
        <v>22280.21</v>
      </c>
      <c r="AA62" s="81"/>
      <c r="AB62" s="84"/>
      <c r="AC62" s="84"/>
      <c r="AD62" s="84"/>
      <c r="AE62" s="84"/>
      <c r="AF62" s="84"/>
      <c r="AG62" s="65">
        <f t="shared" si="1"/>
        <v>68913.42</v>
      </c>
      <c r="BB62" s="15"/>
      <c r="BC62" s="23"/>
    </row>
    <row r="63" spans="1:55" ht="12" thickBot="1">
      <c r="A63" s="54">
        <v>51</v>
      </c>
      <c r="B63" s="76" t="s">
        <v>38</v>
      </c>
      <c r="C63" s="66">
        <v>7330.64</v>
      </c>
      <c r="D63" s="66">
        <v>7330.64</v>
      </c>
      <c r="E63" s="66">
        <v>7330.64</v>
      </c>
      <c r="F63" s="66">
        <v>7330.64</v>
      </c>
      <c r="G63" s="66">
        <v>7330.64</v>
      </c>
      <c r="H63" s="66">
        <v>7330.64</v>
      </c>
      <c r="I63" s="66"/>
      <c r="J63" s="66"/>
      <c r="K63" s="66"/>
      <c r="L63" s="66"/>
      <c r="M63" s="66"/>
      <c r="N63" s="66"/>
      <c r="O63" s="66">
        <v>992.4</v>
      </c>
      <c r="P63" s="66">
        <f>987.09+987.09+987.09+987.09+987.09+987.09</f>
        <v>5922.54</v>
      </c>
      <c r="Q63" s="73">
        <f t="shared" si="0"/>
        <v>50898.780000000006</v>
      </c>
      <c r="R63" s="61"/>
      <c r="S63" s="54">
        <v>51</v>
      </c>
      <c r="T63" s="76" t="s">
        <v>38</v>
      </c>
      <c r="U63" s="46">
        <v>6357.05</v>
      </c>
      <c r="V63" s="47">
        <v>6184.37</v>
      </c>
      <c r="W63" s="45">
        <v>10081.49</v>
      </c>
      <c r="X63" s="81">
        <v>5360.2</v>
      </c>
      <c r="Y63" s="81">
        <v>8856.29</v>
      </c>
      <c r="Z63" s="81">
        <v>10271.6</v>
      </c>
      <c r="AA63" s="81"/>
      <c r="AB63" s="84"/>
      <c r="AC63" s="84"/>
      <c r="AD63" s="84"/>
      <c r="AE63" s="84"/>
      <c r="AF63" s="84"/>
      <c r="AG63" s="65">
        <f t="shared" si="1"/>
        <v>47111</v>
      </c>
      <c r="BB63" s="15"/>
      <c r="BC63" s="23"/>
    </row>
    <row r="64" spans="1:55" ht="12" thickBot="1">
      <c r="A64" s="54">
        <v>52</v>
      </c>
      <c r="B64" s="76" t="s">
        <v>39</v>
      </c>
      <c r="C64" s="66">
        <v>23763.52</v>
      </c>
      <c r="D64" s="66">
        <v>23763.52</v>
      </c>
      <c r="E64" s="66">
        <v>23763.52</v>
      </c>
      <c r="F64" s="66">
        <v>23763.52</v>
      </c>
      <c r="G64" s="66">
        <v>23763.52</v>
      </c>
      <c r="H64" s="66">
        <v>23763.52</v>
      </c>
      <c r="I64" s="66"/>
      <c r="J64" s="66"/>
      <c r="K64" s="66"/>
      <c r="L64" s="66"/>
      <c r="M64" s="66"/>
      <c r="N64" s="66"/>
      <c r="O64" s="66">
        <v>2918.28</v>
      </c>
      <c r="P64" s="66">
        <f>250.49+250.49+250.49+250.49+250.49+250.49</f>
        <v>1502.94</v>
      </c>
      <c r="Q64" s="73">
        <f t="shared" si="0"/>
        <v>147002.34</v>
      </c>
      <c r="R64" s="61"/>
      <c r="S64" s="54">
        <v>52</v>
      </c>
      <c r="T64" s="76" t="s">
        <v>39</v>
      </c>
      <c r="U64" s="46">
        <v>21348.25</v>
      </c>
      <c r="V64" s="47">
        <v>19435.56</v>
      </c>
      <c r="W64" s="45">
        <v>27286.38</v>
      </c>
      <c r="X64" s="81">
        <v>20639.71</v>
      </c>
      <c r="Y64" s="81">
        <v>21314.66</v>
      </c>
      <c r="Z64" s="81">
        <v>20114.26</v>
      </c>
      <c r="AA64" s="81"/>
      <c r="AB64" s="84"/>
      <c r="AC64" s="84"/>
      <c r="AD64" s="84"/>
      <c r="AE64" s="84"/>
      <c r="AF64" s="84"/>
      <c r="AG64" s="65">
        <f t="shared" si="1"/>
        <v>130138.81999999999</v>
      </c>
      <c r="BB64" s="15"/>
      <c r="BC64" s="23"/>
    </row>
    <row r="65" spans="1:55" ht="12" thickBot="1">
      <c r="A65" s="54">
        <v>53</v>
      </c>
      <c r="B65" s="76" t="s">
        <v>40</v>
      </c>
      <c r="C65" s="66">
        <v>8324.8</v>
      </c>
      <c r="D65" s="66">
        <v>8319.64</v>
      </c>
      <c r="E65" s="66">
        <v>8317.06</v>
      </c>
      <c r="F65" s="66">
        <v>8317.06</v>
      </c>
      <c r="G65" s="66">
        <v>8317.06</v>
      </c>
      <c r="H65" s="66">
        <v>8317.06</v>
      </c>
      <c r="I65" s="66"/>
      <c r="J65" s="66"/>
      <c r="K65" s="66"/>
      <c r="L65" s="66"/>
      <c r="M65" s="66"/>
      <c r="N65" s="66"/>
      <c r="O65" s="66">
        <v>1067.88</v>
      </c>
      <c r="P65" s="66"/>
      <c r="Q65" s="73">
        <f t="shared" si="0"/>
        <v>50980.55999999999</v>
      </c>
      <c r="R65" s="61"/>
      <c r="S65" s="54">
        <v>53</v>
      </c>
      <c r="T65" s="76" t="s">
        <v>40</v>
      </c>
      <c r="U65" s="46">
        <v>9982.13</v>
      </c>
      <c r="V65" s="47">
        <v>6331.74</v>
      </c>
      <c r="W65" s="45">
        <v>11615.29</v>
      </c>
      <c r="X65" s="81">
        <v>6239.5</v>
      </c>
      <c r="Y65" s="81">
        <v>7610.41</v>
      </c>
      <c r="Z65" s="81">
        <v>5979.38</v>
      </c>
      <c r="AA65" s="81"/>
      <c r="AB65" s="84"/>
      <c r="AC65" s="84"/>
      <c r="AD65" s="84"/>
      <c r="AE65" s="84"/>
      <c r="AF65" s="84"/>
      <c r="AG65" s="65">
        <f t="shared" si="1"/>
        <v>47758.450000000004</v>
      </c>
      <c r="BB65" s="15"/>
      <c r="BC65" s="23"/>
    </row>
    <row r="66" spans="1:55" ht="12" thickBot="1">
      <c r="A66" s="54">
        <v>54</v>
      </c>
      <c r="B66" s="76" t="s">
        <v>41</v>
      </c>
      <c r="C66" s="47">
        <v>37385.06</v>
      </c>
      <c r="D66" s="47">
        <v>37385.06</v>
      </c>
      <c r="E66" s="47">
        <v>37385.06</v>
      </c>
      <c r="F66" s="47">
        <v>37385.06</v>
      </c>
      <c r="G66" s="47">
        <v>37385.06</v>
      </c>
      <c r="H66" s="47">
        <v>37385.06</v>
      </c>
      <c r="I66" s="47"/>
      <c r="J66" s="47"/>
      <c r="K66" s="47"/>
      <c r="L66" s="47"/>
      <c r="M66" s="47"/>
      <c r="N66" s="47"/>
      <c r="O66" s="47">
        <v>5741.1</v>
      </c>
      <c r="P66" s="66"/>
      <c r="Q66" s="73">
        <f t="shared" si="0"/>
        <v>230051.46</v>
      </c>
      <c r="R66" s="61"/>
      <c r="S66" s="54">
        <v>54</v>
      </c>
      <c r="T66" s="76" t="s">
        <v>41</v>
      </c>
      <c r="U66" s="46">
        <v>33408.07</v>
      </c>
      <c r="V66" s="47">
        <v>33067.36</v>
      </c>
      <c r="W66" s="45">
        <v>34796.29</v>
      </c>
      <c r="X66" s="81">
        <v>40892.17</v>
      </c>
      <c r="Y66" s="81">
        <v>34750.18</v>
      </c>
      <c r="Z66" s="81">
        <v>33485.99</v>
      </c>
      <c r="AA66" s="81"/>
      <c r="AB66" s="84"/>
      <c r="AC66" s="84"/>
      <c r="AD66" s="84"/>
      <c r="AE66" s="84"/>
      <c r="AF66" s="84"/>
      <c r="AG66" s="65">
        <f t="shared" si="1"/>
        <v>210400.06</v>
      </c>
      <c r="BB66" s="15"/>
      <c r="BC66" s="23"/>
    </row>
    <row r="67" spans="1:55" ht="12" thickBot="1">
      <c r="A67" s="54">
        <v>55</v>
      </c>
      <c r="B67" s="76" t="s">
        <v>42</v>
      </c>
      <c r="C67" s="47">
        <v>21789.82</v>
      </c>
      <c r="D67" s="47">
        <v>21789.82</v>
      </c>
      <c r="E67" s="47">
        <v>21789.82</v>
      </c>
      <c r="F67" s="47">
        <v>21789.82</v>
      </c>
      <c r="G67" s="47">
        <v>21789.82</v>
      </c>
      <c r="H67" s="47">
        <v>21789.82</v>
      </c>
      <c r="I67" s="47"/>
      <c r="J67" s="47"/>
      <c r="K67" s="47"/>
      <c r="L67" s="47"/>
      <c r="M67" s="47"/>
      <c r="N67" s="47"/>
      <c r="O67" s="47">
        <v>5044.5</v>
      </c>
      <c r="P67" s="66"/>
      <c r="Q67" s="73">
        <f t="shared" si="0"/>
        <v>135783.42</v>
      </c>
      <c r="R67" s="61"/>
      <c r="S67" s="54">
        <v>55</v>
      </c>
      <c r="T67" s="76" t="s">
        <v>42</v>
      </c>
      <c r="U67" s="46">
        <v>18398.39</v>
      </c>
      <c r="V67" s="47">
        <v>18372.99</v>
      </c>
      <c r="W67" s="45">
        <v>19288.72</v>
      </c>
      <c r="X67" s="81">
        <v>21333.83</v>
      </c>
      <c r="Y67" s="81">
        <v>19881.31</v>
      </c>
      <c r="Z67" s="81">
        <v>20788.11</v>
      </c>
      <c r="AA67" s="81"/>
      <c r="AB67" s="84"/>
      <c r="AC67" s="84"/>
      <c r="AD67" s="84"/>
      <c r="AE67" s="84"/>
      <c r="AF67" s="84"/>
      <c r="AG67" s="65">
        <f t="shared" si="1"/>
        <v>118063.35</v>
      </c>
      <c r="BB67" s="15"/>
      <c r="BC67" s="23"/>
    </row>
    <row r="68" spans="1:55" ht="12" thickBot="1">
      <c r="A68" s="54">
        <v>56</v>
      </c>
      <c r="B68" s="76" t="s">
        <v>43</v>
      </c>
      <c r="C68" s="47">
        <v>14597.38</v>
      </c>
      <c r="D68" s="47">
        <v>14597.38</v>
      </c>
      <c r="E68" s="47">
        <v>14597.38</v>
      </c>
      <c r="F68" s="47">
        <v>14597.38</v>
      </c>
      <c r="G68" s="47">
        <v>14597.38</v>
      </c>
      <c r="H68" s="47">
        <v>14597.38</v>
      </c>
      <c r="I68" s="47"/>
      <c r="J68" s="47"/>
      <c r="K68" s="47"/>
      <c r="L68" s="47"/>
      <c r="M68" s="47"/>
      <c r="N68" s="47"/>
      <c r="O68" s="47">
        <v>3819.36</v>
      </c>
      <c r="P68" s="66"/>
      <c r="Q68" s="73">
        <f t="shared" si="0"/>
        <v>91403.64</v>
      </c>
      <c r="R68" s="61"/>
      <c r="S68" s="54">
        <v>56</v>
      </c>
      <c r="T68" s="76" t="s">
        <v>43</v>
      </c>
      <c r="U68" s="46">
        <v>13089.83</v>
      </c>
      <c r="V68" s="47">
        <v>16188.82</v>
      </c>
      <c r="W68" s="45">
        <v>12502.79</v>
      </c>
      <c r="X68" s="81">
        <v>13311.13</v>
      </c>
      <c r="Y68" s="81">
        <v>13156.69</v>
      </c>
      <c r="Z68" s="81">
        <v>12512.4</v>
      </c>
      <c r="AA68" s="81"/>
      <c r="AB68" s="84"/>
      <c r="AC68" s="84"/>
      <c r="AD68" s="84"/>
      <c r="AE68" s="84"/>
      <c r="AF68" s="84"/>
      <c r="AG68" s="65">
        <f t="shared" si="1"/>
        <v>80761.65999999999</v>
      </c>
      <c r="BB68" s="15"/>
      <c r="BC68" s="23"/>
    </row>
    <row r="69" spans="1:55" ht="12" thickBot="1">
      <c r="A69" s="54">
        <v>57</v>
      </c>
      <c r="B69" s="76" t="s">
        <v>44</v>
      </c>
      <c r="C69" s="66">
        <v>4790.2</v>
      </c>
      <c r="D69" s="66">
        <v>4790.2</v>
      </c>
      <c r="E69" s="66">
        <v>4790.2</v>
      </c>
      <c r="F69" s="66">
        <v>4790.2</v>
      </c>
      <c r="G69" s="66">
        <v>4790.2</v>
      </c>
      <c r="H69" s="66">
        <v>4790.2</v>
      </c>
      <c r="I69" s="66"/>
      <c r="J69" s="66"/>
      <c r="K69" s="66"/>
      <c r="L69" s="66"/>
      <c r="M69" s="66"/>
      <c r="N69" s="66"/>
      <c r="O69" s="66">
        <v>345.9</v>
      </c>
      <c r="P69" s="66"/>
      <c r="Q69" s="73">
        <f t="shared" si="0"/>
        <v>29087.100000000002</v>
      </c>
      <c r="R69" s="61"/>
      <c r="S69" s="54">
        <v>57</v>
      </c>
      <c r="T69" s="76" t="s">
        <v>44</v>
      </c>
      <c r="U69" s="46">
        <v>3607.34</v>
      </c>
      <c r="V69" s="47">
        <v>3913.83</v>
      </c>
      <c r="W69" s="45">
        <v>3812.87</v>
      </c>
      <c r="X69" s="81">
        <v>4181.81</v>
      </c>
      <c r="Y69" s="81">
        <v>3965.55</v>
      </c>
      <c r="Z69" s="81">
        <v>3922.95</v>
      </c>
      <c r="AA69" s="81"/>
      <c r="AB69" s="84"/>
      <c r="AC69" s="84"/>
      <c r="AD69" s="84"/>
      <c r="AE69" s="84"/>
      <c r="AF69" s="84"/>
      <c r="AG69" s="65">
        <f t="shared" si="1"/>
        <v>23404.350000000002</v>
      </c>
      <c r="BB69" s="15"/>
      <c r="BC69" s="23"/>
    </row>
    <row r="70" spans="1:55" ht="12" thickBot="1">
      <c r="A70" s="35">
        <v>58</v>
      </c>
      <c r="B70" s="76" t="s">
        <v>45</v>
      </c>
      <c r="C70" s="47">
        <v>10028.46</v>
      </c>
      <c r="D70" s="47">
        <v>10028.46</v>
      </c>
      <c r="E70" s="47">
        <v>10028.46</v>
      </c>
      <c r="F70" s="47">
        <v>10028.46</v>
      </c>
      <c r="G70" s="47">
        <v>10028.46</v>
      </c>
      <c r="H70" s="47">
        <v>10028.46</v>
      </c>
      <c r="I70" s="47"/>
      <c r="J70" s="47"/>
      <c r="K70" s="47"/>
      <c r="L70" s="47"/>
      <c r="M70" s="47"/>
      <c r="N70" s="47"/>
      <c r="O70" s="47">
        <v>915</v>
      </c>
      <c r="P70" s="66">
        <f>569.38+569.38+569.38+569.38+569.38+569.38</f>
        <v>3416.28</v>
      </c>
      <c r="Q70" s="73">
        <f t="shared" si="0"/>
        <v>64502.03999999999</v>
      </c>
      <c r="R70" s="61"/>
      <c r="S70" s="35">
        <v>58</v>
      </c>
      <c r="T70" s="76" t="s">
        <v>45</v>
      </c>
      <c r="U70" s="46">
        <v>8672.02</v>
      </c>
      <c r="V70" s="47">
        <v>10030.88</v>
      </c>
      <c r="W70" s="45">
        <v>8055.61</v>
      </c>
      <c r="X70" s="81">
        <v>8751.38</v>
      </c>
      <c r="Y70" s="81">
        <v>8297.21</v>
      </c>
      <c r="Z70" s="81">
        <v>12580.74</v>
      </c>
      <c r="AA70" s="81"/>
      <c r="AB70" s="84"/>
      <c r="AC70" s="84"/>
      <c r="AD70" s="84"/>
      <c r="AE70" s="84"/>
      <c r="AF70" s="84"/>
      <c r="AG70" s="65">
        <f t="shared" si="1"/>
        <v>56387.84</v>
      </c>
      <c r="BB70" s="15"/>
      <c r="BC70" s="23"/>
    </row>
    <row r="71" spans="1:55" ht="12" thickBot="1">
      <c r="A71" s="54">
        <v>59</v>
      </c>
      <c r="B71" s="76" t="s">
        <v>46</v>
      </c>
      <c r="C71" s="66">
        <v>15079.24</v>
      </c>
      <c r="D71" s="66">
        <v>15081.82</v>
      </c>
      <c r="E71" s="66">
        <v>15081.82</v>
      </c>
      <c r="F71" s="66">
        <v>15081.82</v>
      </c>
      <c r="G71" s="66">
        <v>15081.82</v>
      </c>
      <c r="H71" s="66">
        <v>15081.82</v>
      </c>
      <c r="I71" s="66"/>
      <c r="J71" s="66"/>
      <c r="K71" s="66"/>
      <c r="L71" s="66"/>
      <c r="M71" s="66"/>
      <c r="N71" s="66"/>
      <c r="O71" s="66">
        <v>979.64</v>
      </c>
      <c r="P71" s="66">
        <f>2662.89+2662.89+2662.89+2662.89+2662.89+2662.89</f>
        <v>15977.339999999998</v>
      </c>
      <c r="Q71" s="73">
        <f t="shared" si="0"/>
        <v>107445.31999999999</v>
      </c>
      <c r="R71" s="61"/>
      <c r="S71" s="54">
        <v>59</v>
      </c>
      <c r="T71" s="76" t="s">
        <v>46</v>
      </c>
      <c r="U71" s="46">
        <v>14028.79</v>
      </c>
      <c r="V71" s="47">
        <v>12395.57</v>
      </c>
      <c r="W71" s="45">
        <v>12300.19</v>
      </c>
      <c r="X71" s="81">
        <v>13228.28</v>
      </c>
      <c r="Y71" s="81">
        <v>12681.71</v>
      </c>
      <c r="Z71" s="81">
        <v>24320.23</v>
      </c>
      <c r="AA71" s="81"/>
      <c r="AB71" s="84"/>
      <c r="AC71" s="84"/>
      <c r="AD71" s="84"/>
      <c r="AE71" s="84"/>
      <c r="AF71" s="84"/>
      <c r="AG71" s="65">
        <f t="shared" si="1"/>
        <v>88954.77</v>
      </c>
      <c r="BB71" s="15"/>
      <c r="BC71" s="23"/>
    </row>
    <row r="72" spans="1:55" ht="12" thickBot="1">
      <c r="A72" s="54">
        <v>60</v>
      </c>
      <c r="B72" s="76" t="s">
        <v>125</v>
      </c>
      <c r="C72" s="66">
        <v>8404.8</v>
      </c>
      <c r="D72" s="66">
        <v>8404.8</v>
      </c>
      <c r="E72" s="66">
        <v>8404.8</v>
      </c>
      <c r="F72" s="66">
        <v>8404.8</v>
      </c>
      <c r="G72" s="66">
        <v>8404.8</v>
      </c>
      <c r="H72" s="66">
        <v>8404.8</v>
      </c>
      <c r="I72" s="66"/>
      <c r="J72" s="66"/>
      <c r="K72" s="66"/>
      <c r="L72" s="66"/>
      <c r="M72" s="66"/>
      <c r="N72" s="66"/>
      <c r="O72" s="66">
        <v>467.34</v>
      </c>
      <c r="P72" s="66"/>
      <c r="Q72" s="73">
        <f t="shared" si="0"/>
        <v>50896.14</v>
      </c>
      <c r="R72" s="61"/>
      <c r="S72" s="54">
        <v>60</v>
      </c>
      <c r="T72" s="76" t="s">
        <v>125</v>
      </c>
      <c r="U72" s="46">
        <v>6536.66</v>
      </c>
      <c r="V72" s="47">
        <v>6189.73</v>
      </c>
      <c r="W72" s="45">
        <v>6024.55</v>
      </c>
      <c r="X72" s="81">
        <v>6632.76</v>
      </c>
      <c r="Y72" s="81">
        <v>6256.27</v>
      </c>
      <c r="Z72" s="81">
        <v>10926.94</v>
      </c>
      <c r="AA72" s="81"/>
      <c r="AB72" s="84"/>
      <c r="AC72" s="84"/>
      <c r="AD72" s="84"/>
      <c r="AE72" s="84"/>
      <c r="AF72" s="84"/>
      <c r="AG72" s="65">
        <f t="shared" si="1"/>
        <v>42566.909999999996</v>
      </c>
      <c r="BB72" s="15"/>
      <c r="BC72" s="23"/>
    </row>
    <row r="73" spans="1:55" ht="12" thickBot="1">
      <c r="A73" s="54">
        <v>61</v>
      </c>
      <c r="B73" s="76" t="s">
        <v>47</v>
      </c>
      <c r="C73" s="47">
        <v>4687.86</v>
      </c>
      <c r="D73" s="47">
        <v>4687.86</v>
      </c>
      <c r="E73" s="47">
        <v>4687.86</v>
      </c>
      <c r="F73" s="47">
        <v>4687.86</v>
      </c>
      <c r="G73" s="47">
        <v>4687.86</v>
      </c>
      <c r="H73" s="47">
        <v>4687.86</v>
      </c>
      <c r="I73" s="47"/>
      <c r="J73" s="47"/>
      <c r="K73" s="47"/>
      <c r="L73" s="47"/>
      <c r="M73" s="47"/>
      <c r="N73" s="47"/>
      <c r="O73" s="47">
        <v>314.64</v>
      </c>
      <c r="P73" s="66"/>
      <c r="Q73" s="73">
        <f t="shared" si="0"/>
        <v>28441.8</v>
      </c>
      <c r="R73" s="61"/>
      <c r="S73" s="54">
        <v>61</v>
      </c>
      <c r="T73" s="76" t="s">
        <v>47</v>
      </c>
      <c r="U73" s="46">
        <v>3997.61</v>
      </c>
      <c r="V73" s="47">
        <v>4991.37</v>
      </c>
      <c r="W73" s="45">
        <v>3775.54</v>
      </c>
      <c r="X73" s="81">
        <v>4035.14</v>
      </c>
      <c r="Y73" s="81">
        <v>3873.6</v>
      </c>
      <c r="Z73" s="81">
        <v>5796.63</v>
      </c>
      <c r="AA73" s="81"/>
      <c r="AB73" s="84"/>
      <c r="AC73" s="84"/>
      <c r="AD73" s="84"/>
      <c r="AE73" s="84"/>
      <c r="AF73" s="84"/>
      <c r="AG73" s="65">
        <f t="shared" si="1"/>
        <v>26469.89</v>
      </c>
      <c r="BB73" s="15"/>
      <c r="BC73" s="23"/>
    </row>
    <row r="74" spans="1:55" ht="12" thickBot="1">
      <c r="A74" s="54">
        <v>62</v>
      </c>
      <c r="B74" s="75" t="s">
        <v>48</v>
      </c>
      <c r="C74" s="66">
        <v>22951.68</v>
      </c>
      <c r="D74" s="66">
        <v>22951.68</v>
      </c>
      <c r="E74" s="66">
        <v>22933.44</v>
      </c>
      <c r="F74" s="66">
        <v>22933.44</v>
      </c>
      <c r="G74" s="66">
        <v>22933.44</v>
      </c>
      <c r="H74" s="66">
        <v>22933.44</v>
      </c>
      <c r="I74" s="66"/>
      <c r="J74" s="66"/>
      <c r="K74" s="66"/>
      <c r="L74" s="66"/>
      <c r="M74" s="66"/>
      <c r="N74" s="66"/>
      <c r="O74" s="66">
        <v>3971.26</v>
      </c>
      <c r="P74" s="66">
        <f>4547.57+5088.11+5088.11+5088.11+5088.11+5088.11</f>
        <v>29988.120000000003</v>
      </c>
      <c r="Q74" s="73">
        <f t="shared" si="0"/>
        <v>171596.5</v>
      </c>
      <c r="R74" s="61"/>
      <c r="S74" s="54">
        <v>62</v>
      </c>
      <c r="T74" s="75" t="s">
        <v>48</v>
      </c>
      <c r="U74" s="46">
        <v>23643.42</v>
      </c>
      <c r="V74" s="47">
        <v>22858.25</v>
      </c>
      <c r="W74" s="47">
        <v>23448.52</v>
      </c>
      <c r="X74" s="81">
        <v>18514.91</v>
      </c>
      <c r="Y74" s="81">
        <v>28085.41</v>
      </c>
      <c r="Z74" s="81">
        <v>27075.51</v>
      </c>
      <c r="AA74" s="81"/>
      <c r="AB74" s="84"/>
      <c r="AC74" s="84"/>
      <c r="AD74" s="84"/>
      <c r="AE74" s="84"/>
      <c r="AF74" s="84"/>
      <c r="AG74" s="65">
        <f t="shared" si="1"/>
        <v>143626.02000000002</v>
      </c>
      <c r="BB74" s="15"/>
      <c r="BC74" s="23"/>
    </row>
    <row r="75" spans="1:55" ht="12" thickBot="1">
      <c r="A75" s="54">
        <v>63</v>
      </c>
      <c r="B75" s="76" t="s">
        <v>49</v>
      </c>
      <c r="C75" s="47">
        <v>23146.04</v>
      </c>
      <c r="D75" s="47">
        <v>23146.04</v>
      </c>
      <c r="E75" s="47">
        <v>23146.04</v>
      </c>
      <c r="F75" s="47">
        <v>23146.04</v>
      </c>
      <c r="G75" s="47">
        <v>23146.04</v>
      </c>
      <c r="H75" s="47">
        <v>23147.76</v>
      </c>
      <c r="I75" s="47"/>
      <c r="J75" s="47"/>
      <c r="K75" s="47"/>
      <c r="L75" s="47"/>
      <c r="M75" s="47"/>
      <c r="N75" s="47"/>
      <c r="O75" s="66">
        <v>3909.06</v>
      </c>
      <c r="P75" s="66">
        <f>809.57+809.57+809.57+809.57+809.57+809.57</f>
        <v>4857.42</v>
      </c>
      <c r="Q75" s="73">
        <f t="shared" si="0"/>
        <v>147644.44000000003</v>
      </c>
      <c r="R75" s="61"/>
      <c r="S75" s="54">
        <v>63</v>
      </c>
      <c r="T75" s="76" t="s">
        <v>49</v>
      </c>
      <c r="U75" s="46">
        <v>20367.74</v>
      </c>
      <c r="V75" s="47">
        <v>19474.6</v>
      </c>
      <c r="W75" s="45">
        <v>19225.49</v>
      </c>
      <c r="X75" s="81">
        <v>20590.63</v>
      </c>
      <c r="Y75" s="81">
        <v>20000.03</v>
      </c>
      <c r="Z75" s="81">
        <v>25414.75</v>
      </c>
      <c r="AA75" s="81"/>
      <c r="AB75" s="84"/>
      <c r="AC75" s="84"/>
      <c r="AD75" s="84"/>
      <c r="AE75" s="84"/>
      <c r="AF75" s="84"/>
      <c r="AG75" s="65">
        <f t="shared" si="1"/>
        <v>125073.24</v>
      </c>
      <c r="BB75" s="15"/>
      <c r="BC75" s="23"/>
    </row>
    <row r="76" spans="1:55" ht="12" thickBot="1">
      <c r="A76" s="54">
        <v>64</v>
      </c>
      <c r="B76" s="76" t="s">
        <v>50</v>
      </c>
      <c r="C76" s="66">
        <v>27082.26</v>
      </c>
      <c r="D76" s="66">
        <v>27082.26</v>
      </c>
      <c r="E76" s="66">
        <v>27082.26</v>
      </c>
      <c r="F76" s="66">
        <v>27082.26</v>
      </c>
      <c r="G76" s="66">
        <v>27082.26</v>
      </c>
      <c r="H76" s="66">
        <v>27082.26</v>
      </c>
      <c r="I76" s="66"/>
      <c r="J76" s="66"/>
      <c r="K76" s="66"/>
      <c r="L76" s="66"/>
      <c r="M76" s="66"/>
      <c r="N76" s="66"/>
      <c r="O76" s="47">
        <v>2000.82</v>
      </c>
      <c r="P76" s="66"/>
      <c r="Q76" s="73">
        <f t="shared" si="0"/>
        <v>164494.38</v>
      </c>
      <c r="R76" s="61"/>
      <c r="S76" s="54">
        <v>64</v>
      </c>
      <c r="T76" s="76" t="s">
        <v>50</v>
      </c>
      <c r="U76" s="46">
        <v>23370.78</v>
      </c>
      <c r="V76" s="47">
        <v>23373.1</v>
      </c>
      <c r="W76" s="45">
        <v>21860.25</v>
      </c>
      <c r="X76" s="81">
        <v>23433.21</v>
      </c>
      <c r="Y76" s="81">
        <v>22824.05</v>
      </c>
      <c r="Z76" s="81">
        <v>36852.92</v>
      </c>
      <c r="AA76" s="81"/>
      <c r="AB76" s="84"/>
      <c r="AC76" s="84"/>
      <c r="AD76" s="84"/>
      <c r="AE76" s="84"/>
      <c r="AF76" s="84"/>
      <c r="AG76" s="65">
        <f t="shared" si="1"/>
        <v>151714.31</v>
      </c>
      <c r="BB76" s="15"/>
      <c r="BC76" s="23"/>
    </row>
    <row r="77" spans="1:55" ht="12" thickBot="1">
      <c r="A77" s="54">
        <v>65</v>
      </c>
      <c r="B77" s="76" t="s">
        <v>126</v>
      </c>
      <c r="C77" s="47">
        <v>22080.5</v>
      </c>
      <c r="D77" s="47">
        <v>22080.5</v>
      </c>
      <c r="E77" s="47">
        <v>22080.5</v>
      </c>
      <c r="F77" s="47">
        <v>22080.5</v>
      </c>
      <c r="G77" s="47">
        <v>22080.5</v>
      </c>
      <c r="H77" s="47">
        <v>22080.5</v>
      </c>
      <c r="I77" s="47"/>
      <c r="J77" s="47"/>
      <c r="K77" s="47"/>
      <c r="L77" s="47"/>
      <c r="M77" s="47"/>
      <c r="N77" s="47"/>
      <c r="O77" s="66">
        <v>2240.88</v>
      </c>
      <c r="P77" s="66">
        <f>436.27+436.27+436.27+436.27+436.27+436.27</f>
        <v>2617.62</v>
      </c>
      <c r="Q77" s="73">
        <f t="shared" si="0"/>
        <v>137341.5</v>
      </c>
      <c r="R77" s="61"/>
      <c r="S77" s="54">
        <v>65</v>
      </c>
      <c r="T77" s="76" t="s">
        <v>126</v>
      </c>
      <c r="U77" s="46">
        <v>20069.48</v>
      </c>
      <c r="V77" s="47">
        <v>22883.78</v>
      </c>
      <c r="W77" s="45">
        <v>18244.96</v>
      </c>
      <c r="X77" s="81">
        <v>19338.73</v>
      </c>
      <c r="Y77" s="81">
        <v>18839.12</v>
      </c>
      <c r="Z77" s="81">
        <v>18896.97</v>
      </c>
      <c r="AA77" s="81"/>
      <c r="AB77" s="84"/>
      <c r="AC77" s="84"/>
      <c r="AD77" s="84"/>
      <c r="AE77" s="84"/>
      <c r="AF77" s="84"/>
      <c r="AG77" s="65">
        <f t="shared" si="1"/>
        <v>118273.04</v>
      </c>
      <c r="BB77" s="15"/>
      <c r="BC77" s="23"/>
    </row>
    <row r="78" spans="1:55" ht="11.25" customHeight="1" thickBot="1">
      <c r="A78" s="54">
        <v>66</v>
      </c>
      <c r="B78" s="76" t="s">
        <v>51</v>
      </c>
      <c r="C78" s="66">
        <v>26804.64</v>
      </c>
      <c r="D78" s="66">
        <v>26804.64</v>
      </c>
      <c r="E78" s="66">
        <v>26822.88</v>
      </c>
      <c r="F78" s="66">
        <v>26822.88</v>
      </c>
      <c r="G78" s="66">
        <v>26822.88</v>
      </c>
      <c r="H78" s="66">
        <v>26822.88</v>
      </c>
      <c r="I78" s="66"/>
      <c r="J78" s="66"/>
      <c r="K78" s="66"/>
      <c r="L78" s="66"/>
      <c r="M78" s="66"/>
      <c r="N78" s="66"/>
      <c r="O78" s="47">
        <v>2244.52</v>
      </c>
      <c r="P78" s="66">
        <f>487.02+487.02+487.02+487.02+487.02+487.02</f>
        <v>2922.12</v>
      </c>
      <c r="Q78" s="73">
        <f>SUM(C78:P78)</f>
        <v>166067.44</v>
      </c>
      <c r="R78" s="61"/>
      <c r="S78" s="89" t="s">
        <v>139</v>
      </c>
      <c r="T78" s="76" t="s">
        <v>51</v>
      </c>
      <c r="U78" s="46">
        <v>21755.99</v>
      </c>
      <c r="V78" s="47">
        <v>24121.41</v>
      </c>
      <c r="W78" s="72">
        <v>21633.24</v>
      </c>
      <c r="X78" s="81">
        <v>21058.14</v>
      </c>
      <c r="Y78" s="81">
        <v>20878.82</v>
      </c>
      <c r="Z78" s="81">
        <v>21129.04</v>
      </c>
      <c r="AA78" s="81"/>
      <c r="AB78" s="84"/>
      <c r="AC78" s="84"/>
      <c r="AD78" s="84"/>
      <c r="AE78" s="84"/>
      <c r="AF78" s="84"/>
      <c r="AG78" s="65">
        <f>SUM(U78:AF78)</f>
        <v>130576.64000000001</v>
      </c>
      <c r="BB78" s="15"/>
      <c r="BC78" s="23"/>
    </row>
    <row r="79" spans="1:55" ht="13.5" customHeight="1" hidden="1" thickBot="1">
      <c r="A79" s="121" t="s">
        <v>139</v>
      </c>
      <c r="B79" s="108" t="s">
        <v>2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24"/>
      <c r="O79" s="66">
        <v>2434.92</v>
      </c>
      <c r="P79" s="128"/>
      <c r="Q79" s="128" t="s">
        <v>147</v>
      </c>
      <c r="R79" s="58"/>
      <c r="S79" s="90"/>
      <c r="T79" s="108" t="s">
        <v>2</v>
      </c>
      <c r="U79" s="111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4" t="s">
        <v>1</v>
      </c>
      <c r="BB79" s="15"/>
      <c r="BC79" s="15"/>
    </row>
    <row r="80" spans="1:55" ht="12" customHeight="1" hidden="1" thickBot="1">
      <c r="A80" s="122"/>
      <c r="B80" s="109"/>
      <c r="C80" s="117"/>
      <c r="D80" s="120"/>
      <c r="E80" s="104"/>
      <c r="F80" s="104"/>
      <c r="G80" s="104"/>
      <c r="H80" s="120"/>
      <c r="I80" s="104"/>
      <c r="J80" s="120"/>
      <c r="K80" s="104"/>
      <c r="L80" s="131"/>
      <c r="M80" s="96"/>
      <c r="N80" s="104"/>
      <c r="O80" s="93"/>
      <c r="P80" s="129"/>
      <c r="Q80" s="129"/>
      <c r="R80" s="58"/>
      <c r="S80" s="90"/>
      <c r="T80" s="109"/>
      <c r="U80" s="101"/>
      <c r="V80" s="103"/>
      <c r="W80" s="101"/>
      <c r="X80" s="101"/>
      <c r="Y80" s="101"/>
      <c r="Z80" s="103"/>
      <c r="AA80" s="101"/>
      <c r="AB80" s="99"/>
      <c r="AC80" s="99"/>
      <c r="AD80" s="96"/>
      <c r="AE80" s="96"/>
      <c r="AF80" s="99"/>
      <c r="AG80" s="115"/>
      <c r="AK80"/>
      <c r="AL80" s="11"/>
      <c r="AM80" s="11"/>
      <c r="AN80" s="11"/>
      <c r="AP80" s="3"/>
      <c r="AQ80" s="26"/>
      <c r="AR80" s="5"/>
      <c r="AS80"/>
      <c r="AT80" s="32"/>
      <c r="AU80"/>
      <c r="AV80" s="9"/>
      <c r="AW80" s="2"/>
      <c r="AX80" s="4"/>
      <c r="AY80" s="4"/>
      <c r="BB80" s="15"/>
      <c r="BC80" s="23"/>
    </row>
    <row r="81" spans="1:55" ht="11.25" customHeight="1" hidden="1" thickBot="1">
      <c r="A81" s="122"/>
      <c r="B81" s="109"/>
      <c r="C81" s="118"/>
      <c r="D81" s="103"/>
      <c r="E81" s="101"/>
      <c r="F81" s="101"/>
      <c r="G81" s="101"/>
      <c r="H81" s="103"/>
      <c r="I81" s="101"/>
      <c r="J81" s="103"/>
      <c r="K81" s="101"/>
      <c r="L81" s="132"/>
      <c r="M81" s="97"/>
      <c r="N81" s="101"/>
      <c r="O81" s="94"/>
      <c r="P81" s="129"/>
      <c r="Q81" s="129"/>
      <c r="R81" s="58"/>
      <c r="S81" s="90"/>
      <c r="T81" s="109"/>
      <c r="U81" s="101"/>
      <c r="V81" s="103"/>
      <c r="W81" s="101"/>
      <c r="X81" s="101"/>
      <c r="Y81" s="101"/>
      <c r="Z81" s="103"/>
      <c r="AA81" s="101"/>
      <c r="AB81" s="99"/>
      <c r="AC81" s="99"/>
      <c r="AD81" s="97"/>
      <c r="AE81" s="97"/>
      <c r="AF81" s="99"/>
      <c r="AG81" s="115"/>
      <c r="AK81"/>
      <c r="AL81" s="12"/>
      <c r="AM81" s="12"/>
      <c r="AN81" s="12"/>
      <c r="AP81" s="12"/>
      <c r="AQ81" s="26"/>
      <c r="AR81" s="5"/>
      <c r="AS81"/>
      <c r="AT81" s="32"/>
      <c r="AU81"/>
      <c r="AV81" s="37"/>
      <c r="AW81" s="2"/>
      <c r="AX81" s="4"/>
      <c r="AY81" s="4"/>
      <c r="BB81" s="15"/>
      <c r="BC81" s="23"/>
    </row>
    <row r="82" spans="1:55" ht="10.5" customHeight="1" hidden="1" thickBot="1">
      <c r="A82" s="122"/>
      <c r="B82" s="109"/>
      <c r="C82" s="118"/>
      <c r="D82" s="103"/>
      <c r="E82" s="101"/>
      <c r="F82" s="101"/>
      <c r="G82" s="101"/>
      <c r="H82" s="103"/>
      <c r="I82" s="101"/>
      <c r="J82" s="103"/>
      <c r="K82" s="101"/>
      <c r="L82" s="132"/>
      <c r="M82" s="97"/>
      <c r="N82" s="101"/>
      <c r="O82" s="94"/>
      <c r="P82" s="129"/>
      <c r="Q82" s="129"/>
      <c r="R82" s="58"/>
      <c r="S82" s="90"/>
      <c r="T82" s="109"/>
      <c r="U82" s="101"/>
      <c r="V82" s="103"/>
      <c r="W82" s="101"/>
      <c r="X82" s="101"/>
      <c r="Y82" s="101"/>
      <c r="Z82" s="103"/>
      <c r="AA82" s="101"/>
      <c r="AB82" s="99"/>
      <c r="AC82" s="99"/>
      <c r="AD82" s="97"/>
      <c r="AE82" s="97"/>
      <c r="AF82" s="99"/>
      <c r="AG82" s="115"/>
      <c r="AK82"/>
      <c r="AL82" s="3"/>
      <c r="AM82" s="3"/>
      <c r="AN82" s="3"/>
      <c r="AP82" s="3"/>
      <c r="AQ82" s="26"/>
      <c r="AR82" s="5"/>
      <c r="AS82"/>
      <c r="AT82" s="32"/>
      <c r="AU82"/>
      <c r="AV82" s="37"/>
      <c r="AW82" s="2"/>
      <c r="AX82" s="4"/>
      <c r="AY82" s="4"/>
      <c r="BB82" s="15"/>
      <c r="BC82" s="23"/>
    </row>
    <row r="83" spans="1:55" ht="11.25" customHeight="1" hidden="1" thickBot="1">
      <c r="A83" s="122"/>
      <c r="B83" s="109"/>
      <c r="C83" s="118"/>
      <c r="D83" s="103"/>
      <c r="E83" s="101"/>
      <c r="F83" s="101"/>
      <c r="G83" s="101"/>
      <c r="H83" s="103"/>
      <c r="I83" s="101"/>
      <c r="J83" s="103"/>
      <c r="K83" s="101"/>
      <c r="L83" s="132"/>
      <c r="M83" s="97"/>
      <c r="N83" s="101"/>
      <c r="O83" s="94"/>
      <c r="P83" s="129"/>
      <c r="Q83" s="129"/>
      <c r="R83" s="58"/>
      <c r="S83" s="90"/>
      <c r="T83" s="109"/>
      <c r="U83" s="101"/>
      <c r="V83" s="103"/>
      <c r="W83" s="101"/>
      <c r="X83" s="101"/>
      <c r="Y83" s="101"/>
      <c r="Z83" s="103"/>
      <c r="AA83" s="101"/>
      <c r="AB83" s="99"/>
      <c r="AC83" s="99"/>
      <c r="AD83" s="97"/>
      <c r="AE83" s="97"/>
      <c r="AF83" s="99"/>
      <c r="AG83" s="115"/>
      <c r="AK83"/>
      <c r="AL83"/>
      <c r="AM83"/>
      <c r="AN83"/>
      <c r="AP83"/>
      <c r="AQ83" s="26"/>
      <c r="AR83" s="13"/>
      <c r="AS83"/>
      <c r="AT83" s="32"/>
      <c r="AU83" s="1"/>
      <c r="AV83" s="37"/>
      <c r="AW83" s="2"/>
      <c r="AX83" s="4"/>
      <c r="AY83" s="4"/>
      <c r="BB83" s="15"/>
      <c r="BC83" s="23"/>
    </row>
    <row r="84" spans="1:55" ht="12" customHeight="1" hidden="1" thickBot="1">
      <c r="A84" s="122"/>
      <c r="B84" s="109"/>
      <c r="C84" s="118"/>
      <c r="D84" s="103"/>
      <c r="E84" s="101"/>
      <c r="F84" s="101"/>
      <c r="G84" s="101"/>
      <c r="H84" s="103"/>
      <c r="I84" s="101"/>
      <c r="J84" s="103"/>
      <c r="K84" s="101"/>
      <c r="L84" s="132"/>
      <c r="M84" s="97"/>
      <c r="N84" s="101"/>
      <c r="O84" s="94"/>
      <c r="P84" s="129"/>
      <c r="Q84" s="129"/>
      <c r="R84" s="58"/>
      <c r="S84" s="91"/>
      <c r="T84" s="109"/>
      <c r="U84" s="101"/>
      <c r="V84" s="103"/>
      <c r="W84" s="101"/>
      <c r="X84" s="101"/>
      <c r="Y84" s="101"/>
      <c r="Z84" s="103"/>
      <c r="AA84" s="101"/>
      <c r="AB84" s="99"/>
      <c r="AC84" s="99"/>
      <c r="AD84" s="97"/>
      <c r="AE84" s="97"/>
      <c r="AF84" s="99"/>
      <c r="AG84" s="115"/>
      <c r="AK84"/>
      <c r="AL84"/>
      <c r="AM84"/>
      <c r="AN84"/>
      <c r="AP84"/>
      <c r="AQ84" s="26"/>
      <c r="AR84" s="5"/>
      <c r="AS84"/>
      <c r="AT84" s="32"/>
      <c r="AU84"/>
      <c r="AV84" s="37"/>
      <c r="AW84" s="2"/>
      <c r="AX84" s="4"/>
      <c r="AY84" s="4"/>
      <c r="BB84" s="15"/>
      <c r="BC84" s="23"/>
    </row>
    <row r="85" spans="1:55" ht="11.25" customHeight="1" hidden="1" thickBot="1">
      <c r="A85" s="123"/>
      <c r="B85" s="110"/>
      <c r="C85" s="119"/>
      <c r="D85" s="103"/>
      <c r="E85" s="102"/>
      <c r="F85" s="102"/>
      <c r="G85" s="102"/>
      <c r="H85" s="103"/>
      <c r="I85" s="102"/>
      <c r="J85" s="103"/>
      <c r="K85" s="102"/>
      <c r="L85" s="133"/>
      <c r="M85" s="98"/>
      <c r="N85" s="102"/>
      <c r="O85" s="94"/>
      <c r="P85" s="130"/>
      <c r="Q85" s="130"/>
      <c r="R85" s="58"/>
      <c r="S85" s="24">
        <v>1</v>
      </c>
      <c r="T85" s="110"/>
      <c r="U85" s="102"/>
      <c r="V85" s="103"/>
      <c r="W85" s="102"/>
      <c r="X85" s="102"/>
      <c r="Y85" s="102"/>
      <c r="Z85" s="103"/>
      <c r="AA85" s="102"/>
      <c r="AB85" s="100"/>
      <c r="AC85" s="100"/>
      <c r="AD85" s="98"/>
      <c r="AE85" s="98"/>
      <c r="AF85" s="100"/>
      <c r="AG85" s="116"/>
      <c r="AK85"/>
      <c r="AL85"/>
      <c r="AM85"/>
      <c r="AN85"/>
      <c r="AP85"/>
      <c r="AQ85" s="26"/>
      <c r="AR85" s="5"/>
      <c r="AS85"/>
      <c r="AT85" s="32"/>
      <c r="AU85"/>
      <c r="AV85" s="37"/>
      <c r="AW85" s="2"/>
      <c r="AX85" s="4"/>
      <c r="AY85" s="4"/>
      <c r="BB85" s="15"/>
      <c r="BC85" s="23"/>
    </row>
    <row r="86" spans="1:79" ht="13.5" customHeight="1" hidden="1" thickBot="1">
      <c r="A86" s="24">
        <v>1</v>
      </c>
      <c r="B86" s="24">
        <v>2</v>
      </c>
      <c r="C86" s="40"/>
      <c r="D86" s="53"/>
      <c r="E86" s="29"/>
      <c r="F86" s="53"/>
      <c r="G86" s="29"/>
      <c r="H86" s="53"/>
      <c r="I86" s="29"/>
      <c r="J86" s="29"/>
      <c r="K86" s="29"/>
      <c r="L86" s="53"/>
      <c r="M86" s="29"/>
      <c r="N86" s="53"/>
      <c r="O86" s="95"/>
      <c r="P86" s="29"/>
      <c r="Q86" s="29">
        <v>16</v>
      </c>
      <c r="R86" s="59"/>
      <c r="S86" s="54">
        <v>66</v>
      </c>
      <c r="T86" s="25">
        <v>2</v>
      </c>
      <c r="U86" s="29"/>
      <c r="V86" s="29"/>
      <c r="W86" s="53"/>
      <c r="X86" s="29"/>
      <c r="Y86" s="53"/>
      <c r="Z86" s="29"/>
      <c r="AA86" s="40"/>
      <c r="AB86" s="53"/>
      <c r="AC86" s="29"/>
      <c r="AD86" s="53"/>
      <c r="AE86" s="29"/>
      <c r="AF86" s="64"/>
      <c r="AG86" s="29">
        <v>15</v>
      </c>
      <c r="BB86" s="15"/>
      <c r="BC86" s="23"/>
      <c r="BI86" s="19"/>
      <c r="BR86" s="19"/>
      <c r="BV86" s="19"/>
      <c r="CA86" s="19"/>
    </row>
    <row r="87" spans="1:55" ht="12" customHeight="1" thickBot="1">
      <c r="A87" s="54">
        <v>67</v>
      </c>
      <c r="B87" s="76" t="s">
        <v>52</v>
      </c>
      <c r="C87" s="44">
        <v>25032.96</v>
      </c>
      <c r="D87" s="44">
        <v>25032.96</v>
      </c>
      <c r="E87" s="44">
        <v>25034.88</v>
      </c>
      <c r="F87" s="44">
        <v>25034.88</v>
      </c>
      <c r="G87" s="44">
        <v>25034.88</v>
      </c>
      <c r="H87" s="44">
        <v>25034.88</v>
      </c>
      <c r="I87" s="44"/>
      <c r="J87" s="44"/>
      <c r="K87" s="44"/>
      <c r="L87" s="44"/>
      <c r="M87" s="44"/>
      <c r="N87" s="44"/>
      <c r="O87" s="88">
        <v>2434.92</v>
      </c>
      <c r="P87" s="47"/>
      <c r="Q87" s="73">
        <f aca="true" t="shared" si="3" ref="Q87:Q150">SUM(C87:P87)</f>
        <v>152640.36000000002</v>
      </c>
      <c r="R87" s="61"/>
      <c r="S87" s="54">
        <v>67</v>
      </c>
      <c r="T87" s="76" t="s">
        <v>52</v>
      </c>
      <c r="U87" s="46">
        <v>19579.47</v>
      </c>
      <c r="V87" s="44">
        <v>19408.81</v>
      </c>
      <c r="W87" s="43">
        <v>18738.55</v>
      </c>
      <c r="X87" s="81">
        <v>19725.09</v>
      </c>
      <c r="Y87" s="81">
        <v>21546.11</v>
      </c>
      <c r="Z87" s="81">
        <v>19163.83</v>
      </c>
      <c r="AA87" s="81"/>
      <c r="AB87" s="84"/>
      <c r="AC87" s="84"/>
      <c r="AD87" s="84"/>
      <c r="AE87" s="84"/>
      <c r="AF87" s="84"/>
      <c r="AG87" s="65">
        <f aca="true" t="shared" si="4" ref="AG87:AG150">SUM(U87:AF87)</f>
        <v>118161.86</v>
      </c>
      <c r="BB87" s="15"/>
      <c r="BC87" s="23"/>
    </row>
    <row r="88" spans="1:55" ht="12" customHeight="1" thickBot="1">
      <c r="A88" s="54">
        <v>68</v>
      </c>
      <c r="B88" s="76" t="s">
        <v>53</v>
      </c>
      <c r="C88" s="47">
        <v>28549.44</v>
      </c>
      <c r="D88" s="47">
        <v>28549.44</v>
      </c>
      <c r="E88" s="47">
        <v>28549.44</v>
      </c>
      <c r="F88" s="47">
        <v>28549.44</v>
      </c>
      <c r="G88" s="47">
        <v>28549.44</v>
      </c>
      <c r="H88" s="47">
        <v>28549.44</v>
      </c>
      <c r="I88" s="47"/>
      <c r="J88" s="47"/>
      <c r="K88" s="47"/>
      <c r="L88" s="47"/>
      <c r="M88" s="47"/>
      <c r="N88" s="47"/>
      <c r="O88" s="44">
        <v>4409.82</v>
      </c>
      <c r="P88" s="47"/>
      <c r="Q88" s="73">
        <f t="shared" si="3"/>
        <v>175706.46</v>
      </c>
      <c r="R88" s="61"/>
      <c r="S88" s="54">
        <v>68</v>
      </c>
      <c r="T88" s="76" t="s">
        <v>53</v>
      </c>
      <c r="U88" s="46">
        <v>22590.17</v>
      </c>
      <c r="V88" s="45">
        <v>21515.1</v>
      </c>
      <c r="W88" s="43">
        <v>21516.85</v>
      </c>
      <c r="X88" s="81">
        <v>22679.13</v>
      </c>
      <c r="Y88" s="81">
        <v>22795.73</v>
      </c>
      <c r="Z88" s="81">
        <v>21518.16</v>
      </c>
      <c r="AA88" s="81"/>
      <c r="AB88" s="84"/>
      <c r="AC88" s="84"/>
      <c r="AD88" s="84"/>
      <c r="AE88" s="84"/>
      <c r="AF88" s="84"/>
      <c r="AG88" s="65">
        <f t="shared" si="4"/>
        <v>132615.13999999998</v>
      </c>
      <c r="BB88" s="15"/>
      <c r="BC88" s="23"/>
    </row>
    <row r="89" spans="1:55" ht="12" customHeight="1" thickBot="1">
      <c r="A89" s="54">
        <v>69</v>
      </c>
      <c r="B89" s="76" t="s">
        <v>168</v>
      </c>
      <c r="C89" s="47">
        <v>26859.04</v>
      </c>
      <c r="D89" s="47">
        <v>26859.04</v>
      </c>
      <c r="E89" s="47">
        <v>26859.04</v>
      </c>
      <c r="F89" s="47">
        <v>26859.04</v>
      </c>
      <c r="G89" s="47">
        <v>26859.04</v>
      </c>
      <c r="H89" s="47">
        <v>26859.04</v>
      </c>
      <c r="I89" s="47"/>
      <c r="J89" s="47"/>
      <c r="K89" s="47"/>
      <c r="L89" s="47"/>
      <c r="M89" s="47"/>
      <c r="N89" s="47"/>
      <c r="O89" s="92">
        <v>6002.82</v>
      </c>
      <c r="P89" s="47">
        <f>13981.84+13981.84+13981.84+13981.84+13981.84+13981.84</f>
        <v>83891.04</v>
      </c>
      <c r="Q89" s="73">
        <f t="shared" si="3"/>
        <v>251048.10000000003</v>
      </c>
      <c r="R89" s="61"/>
      <c r="S89" s="54">
        <v>69</v>
      </c>
      <c r="T89" s="76" t="s">
        <v>168</v>
      </c>
      <c r="U89" s="46">
        <v>32107.22</v>
      </c>
      <c r="V89" s="47">
        <v>28122.57</v>
      </c>
      <c r="W89" s="43">
        <v>19671.1</v>
      </c>
      <c r="X89" s="81">
        <v>42102.47</v>
      </c>
      <c r="Y89" s="81">
        <v>30081.21</v>
      </c>
      <c r="Z89" s="81">
        <v>49547.1</v>
      </c>
      <c r="AA89" s="81"/>
      <c r="AB89" s="84"/>
      <c r="AC89" s="84"/>
      <c r="AD89" s="84"/>
      <c r="AE89" s="84"/>
      <c r="AF89" s="84"/>
      <c r="AG89" s="65">
        <f t="shared" si="4"/>
        <v>201631.67</v>
      </c>
      <c r="BB89" s="15"/>
      <c r="BC89" s="23"/>
    </row>
    <row r="90" spans="1:55" ht="12" customHeight="1" thickBot="1">
      <c r="A90" s="54">
        <v>70</v>
      </c>
      <c r="B90" s="76" t="s">
        <v>54</v>
      </c>
      <c r="C90" s="47">
        <v>20739.76</v>
      </c>
      <c r="D90" s="47">
        <v>20739.76</v>
      </c>
      <c r="E90" s="47">
        <v>20739.76</v>
      </c>
      <c r="F90" s="47">
        <v>20739.76</v>
      </c>
      <c r="G90" s="47">
        <v>20739.76</v>
      </c>
      <c r="H90" s="47">
        <v>20739.76</v>
      </c>
      <c r="I90" s="47"/>
      <c r="J90" s="47"/>
      <c r="K90" s="47"/>
      <c r="L90" s="47"/>
      <c r="M90" s="47"/>
      <c r="N90" s="47"/>
      <c r="O90" s="45">
        <v>8124.42</v>
      </c>
      <c r="P90" s="47"/>
      <c r="Q90" s="73">
        <f t="shared" si="3"/>
        <v>132562.97999999998</v>
      </c>
      <c r="R90" s="61"/>
      <c r="S90" s="54">
        <v>70</v>
      </c>
      <c r="T90" s="76" t="s">
        <v>54</v>
      </c>
      <c r="U90" s="46">
        <v>19142.97</v>
      </c>
      <c r="V90" s="47">
        <v>19382.23</v>
      </c>
      <c r="W90" s="43">
        <v>18580.36</v>
      </c>
      <c r="X90" s="81">
        <v>19239.17</v>
      </c>
      <c r="Y90" s="81">
        <v>19740.13</v>
      </c>
      <c r="Z90" s="81">
        <v>16745.9</v>
      </c>
      <c r="AA90" s="81"/>
      <c r="AB90" s="84"/>
      <c r="AC90" s="84"/>
      <c r="AD90" s="84"/>
      <c r="AE90" s="84"/>
      <c r="AF90" s="84"/>
      <c r="AG90" s="65">
        <f t="shared" si="4"/>
        <v>112830.76000000001</v>
      </c>
      <c r="BB90" s="15"/>
      <c r="BC90" s="23"/>
    </row>
    <row r="91" spans="1:55" ht="12" customHeight="1" thickBot="1">
      <c r="A91" s="54">
        <v>71</v>
      </c>
      <c r="B91" s="76" t="s">
        <v>55</v>
      </c>
      <c r="C91" s="47">
        <v>28208.64</v>
      </c>
      <c r="D91" s="47">
        <v>28208.64</v>
      </c>
      <c r="E91" s="47">
        <v>28208.64</v>
      </c>
      <c r="F91" s="47">
        <v>28208.64</v>
      </c>
      <c r="G91" s="47">
        <v>28208.64</v>
      </c>
      <c r="H91" s="47">
        <v>28208.64</v>
      </c>
      <c r="I91" s="47"/>
      <c r="J91" s="47"/>
      <c r="K91" s="47"/>
      <c r="L91" s="47"/>
      <c r="M91" s="47"/>
      <c r="N91" s="47"/>
      <c r="O91" s="47">
        <v>3457.86</v>
      </c>
      <c r="P91" s="47"/>
      <c r="Q91" s="73">
        <f t="shared" si="3"/>
        <v>172709.7</v>
      </c>
      <c r="R91" s="61"/>
      <c r="S91" s="54">
        <v>71</v>
      </c>
      <c r="T91" s="76" t="s">
        <v>55</v>
      </c>
      <c r="U91" s="46">
        <v>23771.61</v>
      </c>
      <c r="V91" s="47">
        <v>23487.05</v>
      </c>
      <c r="W91" s="43">
        <v>21201.38</v>
      </c>
      <c r="X91" s="81">
        <v>22549.88</v>
      </c>
      <c r="Y91" s="81">
        <v>25459.37</v>
      </c>
      <c r="Z91" s="81">
        <v>21096.69</v>
      </c>
      <c r="AA91" s="81"/>
      <c r="AB91" s="84"/>
      <c r="AC91" s="84"/>
      <c r="AD91" s="84"/>
      <c r="AE91" s="84"/>
      <c r="AF91" s="84"/>
      <c r="AG91" s="65">
        <f t="shared" si="4"/>
        <v>137565.98</v>
      </c>
      <c r="BB91" s="15"/>
      <c r="BC91" s="23"/>
    </row>
    <row r="92" spans="1:55" ht="12" customHeight="1" thickBot="1">
      <c r="A92" s="54">
        <v>72</v>
      </c>
      <c r="B92" s="76" t="s">
        <v>56</v>
      </c>
      <c r="C92" s="47">
        <v>4451.36</v>
      </c>
      <c r="D92" s="47">
        <v>4451.36</v>
      </c>
      <c r="E92" s="47">
        <v>4451.36</v>
      </c>
      <c r="F92" s="47">
        <v>4451.36</v>
      </c>
      <c r="G92" s="47">
        <v>4451.36</v>
      </c>
      <c r="H92" s="47">
        <v>4451.36</v>
      </c>
      <c r="I92" s="47"/>
      <c r="J92" s="47"/>
      <c r="K92" s="47"/>
      <c r="L92" s="47"/>
      <c r="M92" s="47"/>
      <c r="N92" s="47"/>
      <c r="O92" s="47">
        <v>609.3</v>
      </c>
      <c r="P92" s="47">
        <f>1094.28+1094.28+1094.28+1094.28+1094.28+1094.28</f>
        <v>6565.679999999999</v>
      </c>
      <c r="Q92" s="73">
        <f t="shared" si="3"/>
        <v>33883.14</v>
      </c>
      <c r="R92" s="61"/>
      <c r="S92" s="54">
        <v>72</v>
      </c>
      <c r="T92" s="76" t="s">
        <v>56</v>
      </c>
      <c r="U92" s="46">
        <v>4334.45</v>
      </c>
      <c r="V92" s="47">
        <v>7167.03</v>
      </c>
      <c r="W92" s="43">
        <v>7194.37</v>
      </c>
      <c r="X92" s="81">
        <v>3874.98</v>
      </c>
      <c r="Y92" s="81">
        <v>3735.34</v>
      </c>
      <c r="Z92" s="81">
        <v>3697.82</v>
      </c>
      <c r="AA92" s="81"/>
      <c r="AB92" s="84"/>
      <c r="AC92" s="84"/>
      <c r="AD92" s="84"/>
      <c r="AE92" s="84"/>
      <c r="AF92" s="84"/>
      <c r="AG92" s="65">
        <f t="shared" si="4"/>
        <v>30003.989999999998</v>
      </c>
      <c r="BB92" s="15"/>
      <c r="BC92" s="23"/>
    </row>
    <row r="93" spans="1:55" ht="12" customHeight="1" thickBot="1">
      <c r="A93" s="54">
        <v>73</v>
      </c>
      <c r="B93" s="76" t="s">
        <v>57</v>
      </c>
      <c r="C93" s="47">
        <v>1317.42</v>
      </c>
      <c r="D93" s="47">
        <v>1317.42</v>
      </c>
      <c r="E93" s="47">
        <v>1317.42</v>
      </c>
      <c r="F93" s="47">
        <v>1317.42</v>
      </c>
      <c r="G93" s="47">
        <v>1317.42</v>
      </c>
      <c r="H93" s="47">
        <v>1317.42</v>
      </c>
      <c r="I93" s="47"/>
      <c r="J93" s="47"/>
      <c r="K93" s="47"/>
      <c r="L93" s="47"/>
      <c r="M93" s="47"/>
      <c r="N93" s="47"/>
      <c r="O93" s="47"/>
      <c r="P93" s="47"/>
      <c r="Q93" s="73">
        <f t="shared" si="3"/>
        <v>7904.52</v>
      </c>
      <c r="R93" s="61"/>
      <c r="S93" s="54">
        <v>73</v>
      </c>
      <c r="T93" s="76" t="s">
        <v>57</v>
      </c>
      <c r="U93" s="46">
        <v>1240.45</v>
      </c>
      <c r="V93" s="47">
        <v>1174.88</v>
      </c>
      <c r="W93" s="43">
        <v>1131.25</v>
      </c>
      <c r="X93" s="81">
        <v>1244.08</v>
      </c>
      <c r="Y93" s="81">
        <v>1195.77</v>
      </c>
      <c r="Z93" s="81">
        <v>1166.13</v>
      </c>
      <c r="AA93" s="81"/>
      <c r="AB93" s="84"/>
      <c r="AC93" s="84"/>
      <c r="AD93" s="84"/>
      <c r="AE93" s="84"/>
      <c r="AF93" s="84"/>
      <c r="AG93" s="65">
        <f t="shared" si="4"/>
        <v>7152.56</v>
      </c>
      <c r="BB93" s="15"/>
      <c r="BC93" s="23"/>
    </row>
    <row r="94" spans="1:55" ht="12" thickBot="1">
      <c r="A94" s="54">
        <v>74</v>
      </c>
      <c r="B94" s="76" t="s">
        <v>58</v>
      </c>
      <c r="C94" s="47">
        <v>10496.3</v>
      </c>
      <c r="D94" s="47">
        <v>10496.3</v>
      </c>
      <c r="E94" s="47">
        <v>10496.3</v>
      </c>
      <c r="F94" s="47">
        <v>10496.3</v>
      </c>
      <c r="G94" s="47">
        <v>10496.3</v>
      </c>
      <c r="H94" s="47">
        <v>10496.3</v>
      </c>
      <c r="I94" s="47"/>
      <c r="J94" s="47"/>
      <c r="K94" s="47"/>
      <c r="L94" s="47"/>
      <c r="M94" s="47"/>
      <c r="N94" s="47"/>
      <c r="O94" s="47">
        <v>2463.6</v>
      </c>
      <c r="P94" s="47"/>
      <c r="Q94" s="73">
        <f t="shared" si="3"/>
        <v>65441.4</v>
      </c>
      <c r="R94" s="61"/>
      <c r="S94" s="54">
        <v>74</v>
      </c>
      <c r="T94" s="76" t="s">
        <v>58</v>
      </c>
      <c r="U94" s="46">
        <v>10114.64</v>
      </c>
      <c r="V94" s="47">
        <v>10652.79</v>
      </c>
      <c r="W94" s="43">
        <v>17297.41</v>
      </c>
      <c r="X94" s="81">
        <v>9701.1</v>
      </c>
      <c r="Y94" s="81">
        <v>10571.24</v>
      </c>
      <c r="Z94" s="81">
        <v>7729.05</v>
      </c>
      <c r="AA94" s="81"/>
      <c r="AB94" s="84"/>
      <c r="AC94" s="84"/>
      <c r="AD94" s="84"/>
      <c r="AE94" s="84"/>
      <c r="AF94" s="84"/>
      <c r="AG94" s="65">
        <f t="shared" si="4"/>
        <v>66066.23</v>
      </c>
      <c r="BB94" s="15"/>
      <c r="BC94" s="23"/>
    </row>
    <row r="95" spans="1:55" ht="12" thickBot="1">
      <c r="A95" s="54">
        <v>75</v>
      </c>
      <c r="B95" s="76" t="s">
        <v>171</v>
      </c>
      <c r="C95" s="47">
        <v>46621.51</v>
      </c>
      <c r="D95" s="47">
        <v>46621.51</v>
      </c>
      <c r="E95" s="47">
        <v>46621.51</v>
      </c>
      <c r="F95" s="47">
        <v>46621.51</v>
      </c>
      <c r="G95" s="47">
        <v>46621.51</v>
      </c>
      <c r="H95" s="47">
        <v>46621.51</v>
      </c>
      <c r="I95" s="47"/>
      <c r="J95" s="47"/>
      <c r="K95" s="47"/>
      <c r="L95" s="47"/>
      <c r="M95" s="47"/>
      <c r="N95" s="47"/>
      <c r="O95" s="47">
        <v>6568.38</v>
      </c>
      <c r="P95" s="47">
        <f>5030.53+5030.53+5030.53+5030.53+5030.53+5030.53</f>
        <v>30183.179999999997</v>
      </c>
      <c r="Q95" s="73">
        <f t="shared" si="3"/>
        <v>316480.62</v>
      </c>
      <c r="R95" s="61"/>
      <c r="S95" s="54">
        <v>75</v>
      </c>
      <c r="T95" s="76" t="s">
        <v>171</v>
      </c>
      <c r="U95" s="46">
        <v>42264.45</v>
      </c>
      <c r="V95" s="47">
        <v>43238.93</v>
      </c>
      <c r="W95" s="43">
        <v>39462.51</v>
      </c>
      <c r="X95" s="81">
        <v>52411.86</v>
      </c>
      <c r="Y95" s="81">
        <v>41807.91</v>
      </c>
      <c r="Z95" s="81">
        <v>39633.91</v>
      </c>
      <c r="AA95" s="81"/>
      <c r="AB95" s="84"/>
      <c r="AC95" s="84"/>
      <c r="AD95" s="84"/>
      <c r="AE95" s="84"/>
      <c r="AF95" s="84"/>
      <c r="AG95" s="65">
        <f t="shared" si="4"/>
        <v>258819.57</v>
      </c>
      <c r="BB95" s="15"/>
      <c r="BC95" s="23"/>
    </row>
    <row r="96" spans="1:55" ht="12" thickBot="1">
      <c r="A96" s="54">
        <v>76</v>
      </c>
      <c r="B96" s="76" t="s">
        <v>59</v>
      </c>
      <c r="C96" s="47">
        <v>42702.72</v>
      </c>
      <c r="D96" s="47">
        <v>42702.72</v>
      </c>
      <c r="E96" s="47">
        <v>42702.72</v>
      </c>
      <c r="F96" s="47">
        <v>42689.28</v>
      </c>
      <c r="G96" s="47">
        <v>42689.28</v>
      </c>
      <c r="H96" s="47">
        <v>42689.28</v>
      </c>
      <c r="I96" s="47"/>
      <c r="J96" s="47"/>
      <c r="K96" s="47"/>
      <c r="L96" s="47"/>
      <c r="M96" s="47"/>
      <c r="N96" s="47"/>
      <c r="O96" s="47">
        <v>6930.98</v>
      </c>
      <c r="P96" s="47"/>
      <c r="Q96" s="73">
        <f t="shared" si="3"/>
        <v>263106.98</v>
      </c>
      <c r="R96" s="61"/>
      <c r="S96" s="54">
        <v>76</v>
      </c>
      <c r="T96" s="76" t="s">
        <v>59</v>
      </c>
      <c r="U96" s="46">
        <v>41673.58</v>
      </c>
      <c r="V96" s="47">
        <v>42011.27</v>
      </c>
      <c r="W96" s="43">
        <v>40243.58</v>
      </c>
      <c r="X96" s="81">
        <v>53843.28</v>
      </c>
      <c r="Y96" s="81">
        <v>43432.22</v>
      </c>
      <c r="Z96" s="81">
        <v>40041.46</v>
      </c>
      <c r="AA96" s="81"/>
      <c r="AB96" s="84"/>
      <c r="AC96" s="84"/>
      <c r="AD96" s="84"/>
      <c r="AE96" s="84"/>
      <c r="AF96" s="84"/>
      <c r="AG96" s="65">
        <f t="shared" si="4"/>
        <v>261245.39</v>
      </c>
      <c r="BB96" s="15"/>
      <c r="BC96" s="23"/>
    </row>
    <row r="97" spans="1:55" ht="12" thickBot="1">
      <c r="A97" s="54">
        <v>77</v>
      </c>
      <c r="B97" s="76" t="s">
        <v>60</v>
      </c>
      <c r="C97" s="47">
        <v>37486.54</v>
      </c>
      <c r="D97" s="47">
        <v>37486.54</v>
      </c>
      <c r="E97" s="47">
        <v>37488.26</v>
      </c>
      <c r="F97" s="47">
        <v>37471.92</v>
      </c>
      <c r="G97" s="47">
        <v>37471.92</v>
      </c>
      <c r="H97" s="47">
        <v>37471.92</v>
      </c>
      <c r="I97" s="47"/>
      <c r="J97" s="47"/>
      <c r="K97" s="47"/>
      <c r="L97" s="47"/>
      <c r="M97" s="47"/>
      <c r="N97" s="47"/>
      <c r="O97" s="47">
        <v>7522.82</v>
      </c>
      <c r="P97" s="47"/>
      <c r="Q97" s="73">
        <f t="shared" si="3"/>
        <v>232399.91999999998</v>
      </c>
      <c r="R97" s="61"/>
      <c r="S97" s="54">
        <v>77</v>
      </c>
      <c r="T97" s="76" t="s">
        <v>60</v>
      </c>
      <c r="U97" s="46">
        <v>44825.11</v>
      </c>
      <c r="V97" s="47">
        <v>44627.15</v>
      </c>
      <c r="W97" s="43">
        <v>38902.26</v>
      </c>
      <c r="X97" s="81">
        <v>51167.5</v>
      </c>
      <c r="Y97" s="81">
        <v>43011.62</v>
      </c>
      <c r="Z97" s="81">
        <v>47294.17</v>
      </c>
      <c r="AA97" s="81"/>
      <c r="AB97" s="84"/>
      <c r="AC97" s="84"/>
      <c r="AD97" s="84"/>
      <c r="AE97" s="84"/>
      <c r="AF97" s="84"/>
      <c r="AG97" s="65">
        <f t="shared" si="4"/>
        <v>269827.81</v>
      </c>
      <c r="BB97" s="15"/>
      <c r="BC97" s="23"/>
    </row>
    <row r="98" spans="1:55" ht="12" thickBot="1">
      <c r="A98" s="54">
        <v>78</v>
      </c>
      <c r="B98" s="76" t="s">
        <v>180</v>
      </c>
      <c r="C98" s="47">
        <v>45182.89</v>
      </c>
      <c r="D98" s="47">
        <v>45182.89</v>
      </c>
      <c r="E98" s="47">
        <v>45182.89</v>
      </c>
      <c r="F98" s="47">
        <v>45182.89</v>
      </c>
      <c r="G98" s="47">
        <v>45182.89</v>
      </c>
      <c r="H98" s="47">
        <v>45182.89</v>
      </c>
      <c r="I98" s="47"/>
      <c r="J98" s="47"/>
      <c r="K98" s="47"/>
      <c r="L98" s="47"/>
      <c r="M98" s="47"/>
      <c r="N98" s="47"/>
      <c r="O98" s="47">
        <v>6828.36</v>
      </c>
      <c r="P98" s="47">
        <f>1251.43+1251.43+1251.43+1251.43+1251.43+1251.43</f>
        <v>7508.580000000001</v>
      </c>
      <c r="Q98" s="73">
        <f t="shared" si="3"/>
        <v>285434.28</v>
      </c>
      <c r="R98" s="61"/>
      <c r="S98" s="54">
        <v>78</v>
      </c>
      <c r="T98" s="76" t="s">
        <v>180</v>
      </c>
      <c r="U98" s="46">
        <v>39679.15</v>
      </c>
      <c r="V98" s="47">
        <v>38183.58</v>
      </c>
      <c r="W98" s="43">
        <v>39294.42</v>
      </c>
      <c r="X98" s="81">
        <v>50363.53</v>
      </c>
      <c r="Y98" s="81">
        <v>38839.47</v>
      </c>
      <c r="Z98" s="81">
        <v>37512.84</v>
      </c>
      <c r="AA98" s="81"/>
      <c r="AB98" s="84"/>
      <c r="AC98" s="84"/>
      <c r="AD98" s="84"/>
      <c r="AE98" s="84"/>
      <c r="AF98" s="84"/>
      <c r="AG98" s="65">
        <f t="shared" si="4"/>
        <v>243872.99</v>
      </c>
      <c r="BB98" s="15"/>
      <c r="BC98" s="23"/>
    </row>
    <row r="99" spans="1:55" ht="12" thickBot="1">
      <c r="A99" s="54">
        <v>79</v>
      </c>
      <c r="B99" s="76" t="s">
        <v>61</v>
      </c>
      <c r="C99" s="47">
        <v>2832.84</v>
      </c>
      <c r="D99" s="47">
        <v>2832.84</v>
      </c>
      <c r="E99" s="47">
        <v>2832.84</v>
      </c>
      <c r="F99" s="47">
        <v>2832.84</v>
      </c>
      <c r="G99" s="47">
        <v>2832.84</v>
      </c>
      <c r="H99" s="47">
        <v>2832.84</v>
      </c>
      <c r="I99" s="47"/>
      <c r="J99" s="47"/>
      <c r="K99" s="47"/>
      <c r="L99" s="47"/>
      <c r="M99" s="47"/>
      <c r="N99" s="47"/>
      <c r="O99" s="47">
        <v>265.74</v>
      </c>
      <c r="P99" s="47">
        <f>2449.77+2450.27+2449.77+2449.77+2449.77+2449.77</f>
        <v>14699.12</v>
      </c>
      <c r="Q99" s="73">
        <f t="shared" si="3"/>
        <v>31961.9</v>
      </c>
      <c r="R99" s="61"/>
      <c r="S99" s="54">
        <v>79</v>
      </c>
      <c r="T99" s="76" t="s">
        <v>61</v>
      </c>
      <c r="U99" s="46">
        <v>3845.44</v>
      </c>
      <c r="V99" s="47">
        <v>5840.85</v>
      </c>
      <c r="W99" s="43">
        <v>2914.17</v>
      </c>
      <c r="X99" s="81">
        <v>3246.47</v>
      </c>
      <c r="Y99" s="81">
        <v>5811.23</v>
      </c>
      <c r="Z99" s="81">
        <v>2762.82</v>
      </c>
      <c r="AA99" s="81"/>
      <c r="AB99" s="84"/>
      <c r="AC99" s="84"/>
      <c r="AD99" s="84"/>
      <c r="AE99" s="84"/>
      <c r="AF99" s="84"/>
      <c r="AG99" s="65">
        <f t="shared" si="4"/>
        <v>24420.98</v>
      </c>
      <c r="BB99" s="15"/>
      <c r="BC99" s="23"/>
    </row>
    <row r="100" spans="1:55" ht="12" thickBot="1">
      <c r="A100" s="54">
        <v>80</v>
      </c>
      <c r="B100" s="76" t="s">
        <v>172</v>
      </c>
      <c r="C100" s="47">
        <v>4953.03</v>
      </c>
      <c r="D100" s="47">
        <v>4953.03</v>
      </c>
      <c r="E100" s="47">
        <v>4953.03</v>
      </c>
      <c r="F100" s="47">
        <v>4953.03</v>
      </c>
      <c r="G100" s="47">
        <v>4953.03</v>
      </c>
      <c r="H100" s="47">
        <v>4953.03</v>
      </c>
      <c r="I100" s="47"/>
      <c r="J100" s="47"/>
      <c r="K100" s="47"/>
      <c r="L100" s="47"/>
      <c r="M100" s="47"/>
      <c r="N100" s="47"/>
      <c r="O100" s="47">
        <v>636.12</v>
      </c>
      <c r="P100" s="47">
        <f>1573.23+1573.23+1573.23</f>
        <v>4719.6900000000005</v>
      </c>
      <c r="Q100" s="73">
        <f t="shared" si="3"/>
        <v>35073.99</v>
      </c>
      <c r="R100" s="61"/>
      <c r="S100" s="54">
        <v>80</v>
      </c>
      <c r="T100" s="76" t="s">
        <v>172</v>
      </c>
      <c r="U100" s="46">
        <v>5223.53</v>
      </c>
      <c r="V100" s="47">
        <v>7207.36</v>
      </c>
      <c r="W100" s="43">
        <v>4094.15</v>
      </c>
      <c r="X100" s="81">
        <v>8119.91</v>
      </c>
      <c r="Y100" s="81">
        <v>4255.83</v>
      </c>
      <c r="Z100" s="81">
        <v>4141.09</v>
      </c>
      <c r="AA100" s="81"/>
      <c r="AB100" s="84"/>
      <c r="AC100" s="84"/>
      <c r="AD100" s="84"/>
      <c r="AE100" s="84"/>
      <c r="AF100" s="84"/>
      <c r="AG100" s="65">
        <f t="shared" si="4"/>
        <v>33041.869999999995</v>
      </c>
      <c r="BB100" s="15"/>
      <c r="BC100" s="23"/>
    </row>
    <row r="101" spans="1:55" ht="12" thickBot="1">
      <c r="A101" s="54">
        <v>81</v>
      </c>
      <c r="B101" s="76" t="s">
        <v>62</v>
      </c>
      <c r="C101" s="47">
        <v>4123.7</v>
      </c>
      <c r="D101" s="47">
        <v>4123.7</v>
      </c>
      <c r="E101" s="47">
        <v>4123.7</v>
      </c>
      <c r="F101" s="47">
        <v>4123.7</v>
      </c>
      <c r="G101" s="47">
        <v>4123.7</v>
      </c>
      <c r="H101" s="47">
        <v>4123.7</v>
      </c>
      <c r="I101" s="47"/>
      <c r="J101" s="47"/>
      <c r="K101" s="47"/>
      <c r="L101" s="47"/>
      <c r="M101" s="47"/>
      <c r="N101" s="47"/>
      <c r="O101" s="47">
        <v>501.72</v>
      </c>
      <c r="P101" s="47"/>
      <c r="Q101" s="73">
        <f t="shared" si="3"/>
        <v>25243.920000000002</v>
      </c>
      <c r="R101" s="61"/>
      <c r="S101" s="54">
        <v>81</v>
      </c>
      <c r="T101" s="76" t="s">
        <v>62</v>
      </c>
      <c r="U101" s="46">
        <v>3571.48</v>
      </c>
      <c r="V101" s="47">
        <v>3439.18</v>
      </c>
      <c r="W101" s="43">
        <v>3327.59</v>
      </c>
      <c r="X101" s="81">
        <v>3857.2</v>
      </c>
      <c r="Y101" s="81">
        <v>7151.17</v>
      </c>
      <c r="Z101" s="81">
        <v>2404.65</v>
      </c>
      <c r="AA101" s="81"/>
      <c r="AB101" s="84"/>
      <c r="AC101" s="84"/>
      <c r="AD101" s="84"/>
      <c r="AE101" s="84"/>
      <c r="AF101" s="84"/>
      <c r="AG101" s="65">
        <f t="shared" si="4"/>
        <v>23751.270000000004</v>
      </c>
      <c r="BB101" s="15"/>
      <c r="BC101" s="23"/>
    </row>
    <row r="102" spans="1:55" ht="12" thickBot="1">
      <c r="A102" s="54">
        <v>82</v>
      </c>
      <c r="B102" s="76" t="s">
        <v>163</v>
      </c>
      <c r="C102" s="47">
        <v>2327.04</v>
      </c>
      <c r="D102" s="47">
        <v>2327.04</v>
      </c>
      <c r="E102" s="47">
        <v>2327.04</v>
      </c>
      <c r="F102" s="47">
        <v>2327.04</v>
      </c>
      <c r="G102" s="47">
        <v>2327.04</v>
      </c>
      <c r="H102" s="47">
        <v>2327.04</v>
      </c>
      <c r="I102" s="47"/>
      <c r="J102" s="47"/>
      <c r="K102" s="47"/>
      <c r="L102" s="47"/>
      <c r="M102" s="47"/>
      <c r="N102" s="47"/>
      <c r="O102" s="47">
        <v>129.78</v>
      </c>
      <c r="P102" s="47">
        <f>391.02+391.02+391.02+391.02+391.02+391.02</f>
        <v>2346.12</v>
      </c>
      <c r="Q102" s="73">
        <f t="shared" si="3"/>
        <v>16438.140000000003</v>
      </c>
      <c r="R102" s="61"/>
      <c r="S102" s="54">
        <v>82</v>
      </c>
      <c r="T102" s="76" t="s">
        <v>163</v>
      </c>
      <c r="U102" s="46">
        <v>2647.16</v>
      </c>
      <c r="V102" s="47">
        <v>1720.23</v>
      </c>
      <c r="W102" s="43">
        <v>1671.37</v>
      </c>
      <c r="X102" s="81">
        <v>2066.7</v>
      </c>
      <c r="Y102" s="81">
        <v>3770.24</v>
      </c>
      <c r="Z102" s="81">
        <v>1711.61</v>
      </c>
      <c r="AA102" s="81"/>
      <c r="AB102" s="84"/>
      <c r="AC102" s="84"/>
      <c r="AD102" s="84"/>
      <c r="AE102" s="84"/>
      <c r="AF102" s="84"/>
      <c r="AG102" s="65">
        <f t="shared" si="4"/>
        <v>13587.31</v>
      </c>
      <c r="BB102" s="15"/>
      <c r="BC102" s="23"/>
    </row>
    <row r="103" spans="1:55" ht="12" thickBot="1">
      <c r="A103" s="54">
        <v>83</v>
      </c>
      <c r="B103" s="76" t="s">
        <v>173</v>
      </c>
      <c r="C103" s="47">
        <v>4076.7</v>
      </c>
      <c r="D103" s="47">
        <v>4076.7</v>
      </c>
      <c r="E103" s="47">
        <v>4076.7</v>
      </c>
      <c r="F103" s="47">
        <v>4076.7</v>
      </c>
      <c r="G103" s="47">
        <v>4076.7</v>
      </c>
      <c r="H103" s="47">
        <v>4076.7</v>
      </c>
      <c r="I103" s="47"/>
      <c r="J103" s="47"/>
      <c r="K103" s="47"/>
      <c r="L103" s="47"/>
      <c r="M103" s="47"/>
      <c r="N103" s="47"/>
      <c r="O103" s="47">
        <v>312.46</v>
      </c>
      <c r="P103" s="47"/>
      <c r="Q103" s="73">
        <f t="shared" si="3"/>
        <v>24772.66</v>
      </c>
      <c r="R103" s="61"/>
      <c r="S103" s="54">
        <v>83</v>
      </c>
      <c r="T103" s="76" t="s">
        <v>173</v>
      </c>
      <c r="U103" s="46">
        <v>3713.67</v>
      </c>
      <c r="V103" s="47">
        <v>4532.27</v>
      </c>
      <c r="W103" s="43">
        <v>2716.18</v>
      </c>
      <c r="X103" s="81">
        <v>3140.64</v>
      </c>
      <c r="Y103" s="81">
        <v>5591.66</v>
      </c>
      <c r="Z103" s="81">
        <v>2721.34</v>
      </c>
      <c r="AA103" s="81"/>
      <c r="AB103" s="84"/>
      <c r="AC103" s="84"/>
      <c r="AD103" s="84"/>
      <c r="AE103" s="84"/>
      <c r="AF103" s="84"/>
      <c r="AG103" s="65">
        <f t="shared" si="4"/>
        <v>22415.76</v>
      </c>
      <c r="BB103" s="15"/>
      <c r="BC103" s="23"/>
    </row>
    <row r="104" spans="1:55" ht="12" thickBot="1">
      <c r="A104" s="54">
        <v>84</v>
      </c>
      <c r="B104" s="76" t="s">
        <v>174</v>
      </c>
      <c r="C104" s="47">
        <v>6043.36</v>
      </c>
      <c r="D104" s="47">
        <v>6043.36</v>
      </c>
      <c r="E104" s="47">
        <v>6043.36</v>
      </c>
      <c r="F104" s="47">
        <v>6043.36</v>
      </c>
      <c r="G104" s="47">
        <v>6043.36</v>
      </c>
      <c r="H104" s="47">
        <v>6043.36</v>
      </c>
      <c r="I104" s="47"/>
      <c r="J104" s="47"/>
      <c r="K104" s="47"/>
      <c r="L104" s="47"/>
      <c r="M104" s="47"/>
      <c r="N104" s="47"/>
      <c r="O104" s="47">
        <v>385.68</v>
      </c>
      <c r="P104" s="47"/>
      <c r="Q104" s="73">
        <f t="shared" si="3"/>
        <v>36645.84</v>
      </c>
      <c r="R104" s="61"/>
      <c r="S104" s="54">
        <v>84</v>
      </c>
      <c r="T104" s="76" t="s">
        <v>174</v>
      </c>
      <c r="U104" s="46">
        <v>5052.77</v>
      </c>
      <c r="V104" s="47">
        <v>5776.34</v>
      </c>
      <c r="W104" s="43">
        <v>4027.94</v>
      </c>
      <c r="X104" s="81">
        <v>4498.08</v>
      </c>
      <c r="Y104" s="81">
        <v>7224.75</v>
      </c>
      <c r="Z104" s="81">
        <v>4012.95</v>
      </c>
      <c r="AA104" s="81"/>
      <c r="AB104" s="84"/>
      <c r="AC104" s="84"/>
      <c r="AD104" s="84"/>
      <c r="AE104" s="84"/>
      <c r="AF104" s="84"/>
      <c r="AG104" s="65">
        <f t="shared" si="4"/>
        <v>30592.83</v>
      </c>
      <c r="BB104" s="15"/>
      <c r="BC104" s="23"/>
    </row>
    <row r="105" spans="1:55" ht="12" thickBot="1">
      <c r="A105" s="54">
        <v>85</v>
      </c>
      <c r="B105" s="76" t="s">
        <v>63</v>
      </c>
      <c r="C105" s="47">
        <v>1418.97</v>
      </c>
      <c r="D105" s="47">
        <v>1418.97</v>
      </c>
      <c r="E105" s="47">
        <v>1418.97</v>
      </c>
      <c r="F105" s="47">
        <v>1418.97</v>
      </c>
      <c r="G105" s="47">
        <v>1418.97</v>
      </c>
      <c r="H105" s="47">
        <v>1418.97</v>
      </c>
      <c r="I105" s="47"/>
      <c r="J105" s="47"/>
      <c r="K105" s="47"/>
      <c r="L105" s="47"/>
      <c r="M105" s="47"/>
      <c r="N105" s="47"/>
      <c r="O105" s="47"/>
      <c r="P105" s="47"/>
      <c r="Q105" s="73">
        <f t="shared" si="3"/>
        <v>8513.82</v>
      </c>
      <c r="R105" s="61"/>
      <c r="S105" s="54">
        <v>85</v>
      </c>
      <c r="T105" s="76" t="s">
        <v>63</v>
      </c>
      <c r="U105" s="46">
        <v>1217.42</v>
      </c>
      <c r="V105" s="47">
        <v>1121.81</v>
      </c>
      <c r="W105" s="43">
        <v>1085.05</v>
      </c>
      <c r="X105" s="81">
        <v>1524.39</v>
      </c>
      <c r="Y105" s="81">
        <v>1188.68</v>
      </c>
      <c r="Z105" s="81">
        <v>1222.85</v>
      </c>
      <c r="AA105" s="81"/>
      <c r="AB105" s="84"/>
      <c r="AC105" s="84"/>
      <c r="AD105" s="84"/>
      <c r="AE105" s="84"/>
      <c r="AF105" s="84"/>
      <c r="AG105" s="65">
        <f t="shared" si="4"/>
        <v>7360.200000000001</v>
      </c>
      <c r="BB105" s="15"/>
      <c r="BC105" s="23"/>
    </row>
    <row r="106" spans="1:55" ht="12" thickBot="1">
      <c r="A106" s="54">
        <v>86</v>
      </c>
      <c r="B106" s="76" t="s">
        <v>152</v>
      </c>
      <c r="C106" s="47">
        <v>1521.63</v>
      </c>
      <c r="D106" s="47">
        <v>1521.63</v>
      </c>
      <c r="E106" s="47">
        <v>1521.63</v>
      </c>
      <c r="F106" s="47">
        <v>1521.63</v>
      </c>
      <c r="G106" s="47">
        <v>1521.63</v>
      </c>
      <c r="H106" s="47">
        <v>1521.63</v>
      </c>
      <c r="I106" s="47"/>
      <c r="J106" s="47"/>
      <c r="K106" s="47"/>
      <c r="L106" s="47"/>
      <c r="M106" s="47"/>
      <c r="N106" s="47"/>
      <c r="O106" s="47"/>
      <c r="P106" s="47"/>
      <c r="Q106" s="73">
        <f t="shared" si="3"/>
        <v>9129.78</v>
      </c>
      <c r="R106" s="61"/>
      <c r="S106" s="54">
        <v>86</v>
      </c>
      <c r="T106" s="76" t="s">
        <v>152</v>
      </c>
      <c r="U106" s="46">
        <v>1282.46</v>
      </c>
      <c r="V106" s="47">
        <v>1203.12</v>
      </c>
      <c r="W106" s="43">
        <v>1195.23</v>
      </c>
      <c r="X106" s="81">
        <v>1575.36</v>
      </c>
      <c r="Y106" s="81">
        <v>1247.1</v>
      </c>
      <c r="Z106" s="81">
        <v>1211.33</v>
      </c>
      <c r="AA106" s="81"/>
      <c r="AB106" s="84"/>
      <c r="AC106" s="84"/>
      <c r="AD106" s="84"/>
      <c r="AE106" s="84"/>
      <c r="AF106" s="84"/>
      <c r="AG106" s="65">
        <f t="shared" si="4"/>
        <v>7714.6</v>
      </c>
      <c r="BB106" s="15"/>
      <c r="BC106" s="23"/>
    </row>
    <row r="107" spans="1:55" ht="12" thickBot="1">
      <c r="A107" s="54">
        <v>87</v>
      </c>
      <c r="B107" s="76" t="s">
        <v>165</v>
      </c>
      <c r="C107" s="47">
        <v>1250.19</v>
      </c>
      <c r="D107" s="47">
        <v>1250.19</v>
      </c>
      <c r="E107" s="47">
        <v>1250.19</v>
      </c>
      <c r="F107" s="47">
        <v>1250.19</v>
      </c>
      <c r="G107" s="47">
        <v>1250.19</v>
      </c>
      <c r="H107" s="47">
        <v>1250.19</v>
      </c>
      <c r="I107" s="47"/>
      <c r="J107" s="47"/>
      <c r="K107" s="47"/>
      <c r="L107" s="47"/>
      <c r="M107" s="47"/>
      <c r="N107" s="47"/>
      <c r="O107" s="47"/>
      <c r="P107" s="47"/>
      <c r="Q107" s="73">
        <f t="shared" si="3"/>
        <v>7501.140000000001</v>
      </c>
      <c r="R107" s="61"/>
      <c r="S107" s="54">
        <v>87</v>
      </c>
      <c r="T107" s="76" t="s">
        <v>165</v>
      </c>
      <c r="U107" s="46">
        <v>1017.65</v>
      </c>
      <c r="V107" s="47">
        <v>997.76</v>
      </c>
      <c r="W107" s="43">
        <v>962.04</v>
      </c>
      <c r="X107" s="81">
        <v>1342.8</v>
      </c>
      <c r="Y107" s="81">
        <v>985.53</v>
      </c>
      <c r="Z107" s="81">
        <v>971.12</v>
      </c>
      <c r="AA107" s="81"/>
      <c r="AB107" s="84"/>
      <c r="AC107" s="84"/>
      <c r="AD107" s="84"/>
      <c r="AE107" s="84"/>
      <c r="AF107" s="84"/>
      <c r="AG107" s="65">
        <f t="shared" si="4"/>
        <v>6276.9</v>
      </c>
      <c r="BB107" s="15"/>
      <c r="BC107" s="23"/>
    </row>
    <row r="108" spans="1:55" ht="12" thickBot="1">
      <c r="A108" s="54">
        <v>88</v>
      </c>
      <c r="B108" s="76" t="s">
        <v>64</v>
      </c>
      <c r="C108" s="47">
        <v>1334.58</v>
      </c>
      <c r="D108" s="47">
        <v>1334.58</v>
      </c>
      <c r="E108" s="47">
        <v>1334.58</v>
      </c>
      <c r="F108" s="47">
        <v>1334.58</v>
      </c>
      <c r="G108" s="47">
        <v>1334.58</v>
      </c>
      <c r="H108" s="47">
        <v>1334.58</v>
      </c>
      <c r="I108" s="47"/>
      <c r="J108" s="47"/>
      <c r="K108" s="47"/>
      <c r="L108" s="47"/>
      <c r="M108" s="47"/>
      <c r="N108" s="47"/>
      <c r="O108" s="47"/>
      <c r="P108" s="47"/>
      <c r="Q108" s="73">
        <f t="shared" si="3"/>
        <v>8007.48</v>
      </c>
      <c r="R108" s="61"/>
      <c r="S108" s="54">
        <v>88</v>
      </c>
      <c r="T108" s="76" t="s">
        <v>64</v>
      </c>
      <c r="U108" s="46">
        <v>1048.25</v>
      </c>
      <c r="V108" s="47">
        <v>1183.89</v>
      </c>
      <c r="W108" s="43">
        <v>1152.55</v>
      </c>
      <c r="X108" s="81">
        <v>1238.07</v>
      </c>
      <c r="Y108" s="81">
        <v>1188.73</v>
      </c>
      <c r="Z108" s="81">
        <v>892.42</v>
      </c>
      <c r="AA108" s="81"/>
      <c r="AB108" s="84"/>
      <c r="AC108" s="84"/>
      <c r="AD108" s="84"/>
      <c r="AE108" s="84"/>
      <c r="AF108" s="84"/>
      <c r="AG108" s="65">
        <f t="shared" si="4"/>
        <v>6703.91</v>
      </c>
      <c r="BB108" s="15"/>
      <c r="BC108" s="23"/>
    </row>
    <row r="109" spans="1:55" ht="12" thickBot="1">
      <c r="A109" s="54">
        <v>89</v>
      </c>
      <c r="B109" s="76" t="s">
        <v>65</v>
      </c>
      <c r="C109" s="47">
        <v>1170</v>
      </c>
      <c r="D109" s="47">
        <v>1170</v>
      </c>
      <c r="E109" s="47">
        <v>1170</v>
      </c>
      <c r="F109" s="47">
        <v>1170</v>
      </c>
      <c r="G109" s="47">
        <v>1170</v>
      </c>
      <c r="H109" s="47">
        <v>1170</v>
      </c>
      <c r="I109" s="47"/>
      <c r="J109" s="47"/>
      <c r="K109" s="47"/>
      <c r="L109" s="47"/>
      <c r="M109" s="47"/>
      <c r="N109" s="47"/>
      <c r="O109" s="47"/>
      <c r="P109" s="47"/>
      <c r="Q109" s="73">
        <f t="shared" si="3"/>
        <v>7020</v>
      </c>
      <c r="R109" s="61"/>
      <c r="S109" s="54">
        <v>89</v>
      </c>
      <c r="T109" s="76" t="s">
        <v>65</v>
      </c>
      <c r="U109" s="46">
        <v>1085.43</v>
      </c>
      <c r="V109" s="47">
        <v>1031.04</v>
      </c>
      <c r="W109" s="46">
        <v>999.11</v>
      </c>
      <c r="X109" s="81">
        <v>1384.27</v>
      </c>
      <c r="Y109" s="81">
        <v>1053.82</v>
      </c>
      <c r="Z109" s="81">
        <v>1018.82</v>
      </c>
      <c r="AA109" s="81"/>
      <c r="AB109" s="84"/>
      <c r="AC109" s="84"/>
      <c r="AD109" s="84"/>
      <c r="AE109" s="84"/>
      <c r="AF109" s="84"/>
      <c r="AG109" s="66">
        <f t="shared" si="4"/>
        <v>6572.49</v>
      </c>
      <c r="BB109" s="15"/>
      <c r="BC109" s="23"/>
    </row>
    <row r="110" spans="1:55" ht="12" thickBot="1">
      <c r="A110" s="54">
        <v>90</v>
      </c>
      <c r="B110" s="76" t="s">
        <v>66</v>
      </c>
      <c r="C110" s="47">
        <v>1455.48</v>
      </c>
      <c r="D110" s="47">
        <v>1455.48</v>
      </c>
      <c r="E110" s="47">
        <v>1455.48</v>
      </c>
      <c r="F110" s="47">
        <v>1455.48</v>
      </c>
      <c r="G110" s="47">
        <v>1455.48</v>
      </c>
      <c r="H110" s="47">
        <v>1455.48</v>
      </c>
      <c r="I110" s="47"/>
      <c r="J110" s="47"/>
      <c r="K110" s="47"/>
      <c r="L110" s="47"/>
      <c r="M110" s="47"/>
      <c r="N110" s="47"/>
      <c r="O110" s="45"/>
      <c r="P110" s="45"/>
      <c r="Q110" s="73">
        <f t="shared" si="3"/>
        <v>8732.88</v>
      </c>
      <c r="R110" s="60"/>
      <c r="S110" s="54">
        <v>90</v>
      </c>
      <c r="T110" s="76" t="s">
        <v>66</v>
      </c>
      <c r="U110" s="46">
        <v>1351.92</v>
      </c>
      <c r="V110" s="47">
        <v>1288.51</v>
      </c>
      <c r="W110" s="43">
        <v>1253.98</v>
      </c>
      <c r="X110" s="81">
        <v>1664.71</v>
      </c>
      <c r="Y110" s="81">
        <v>1305.91</v>
      </c>
      <c r="Z110" s="81">
        <v>1284.61</v>
      </c>
      <c r="AA110" s="81"/>
      <c r="AB110" s="84"/>
      <c r="AC110" s="84"/>
      <c r="AD110" s="84"/>
      <c r="AE110" s="84"/>
      <c r="AF110" s="84"/>
      <c r="AG110" s="65">
        <f t="shared" si="4"/>
        <v>8149.64</v>
      </c>
      <c r="BB110" s="15"/>
      <c r="BC110" s="23"/>
    </row>
    <row r="111" spans="1:55" ht="12" thickBot="1">
      <c r="A111" s="54">
        <v>91</v>
      </c>
      <c r="B111" s="76" t="s">
        <v>67</v>
      </c>
      <c r="C111" s="47">
        <v>4314.62</v>
      </c>
      <c r="D111" s="47">
        <v>4314.62</v>
      </c>
      <c r="E111" s="47">
        <v>4314.62</v>
      </c>
      <c r="F111" s="47">
        <v>4314.62</v>
      </c>
      <c r="G111" s="47">
        <v>4314.62</v>
      </c>
      <c r="H111" s="47">
        <v>4314.62</v>
      </c>
      <c r="I111" s="47"/>
      <c r="J111" s="47"/>
      <c r="K111" s="47"/>
      <c r="L111" s="47"/>
      <c r="M111" s="47"/>
      <c r="N111" s="47"/>
      <c r="O111" s="47">
        <v>397.7</v>
      </c>
      <c r="P111" s="47"/>
      <c r="Q111" s="73">
        <f t="shared" si="3"/>
        <v>26285.42</v>
      </c>
      <c r="R111" s="61"/>
      <c r="S111" s="54">
        <v>91</v>
      </c>
      <c r="T111" s="76" t="s">
        <v>67</v>
      </c>
      <c r="U111" s="46">
        <v>3651.64</v>
      </c>
      <c r="V111" s="47">
        <v>6997.16</v>
      </c>
      <c r="W111" s="43">
        <v>3389.21</v>
      </c>
      <c r="X111" s="81">
        <v>3990.44</v>
      </c>
      <c r="Y111" s="81">
        <v>3531.46</v>
      </c>
      <c r="Z111" s="81">
        <v>3478.19</v>
      </c>
      <c r="AA111" s="81"/>
      <c r="AB111" s="84"/>
      <c r="AC111" s="84"/>
      <c r="AD111" s="84"/>
      <c r="AE111" s="84"/>
      <c r="AF111" s="84"/>
      <c r="AG111" s="65">
        <f t="shared" si="4"/>
        <v>25038.099999999995</v>
      </c>
      <c r="BB111" s="15"/>
      <c r="BC111" s="23"/>
    </row>
    <row r="112" spans="1:55" ht="12" thickBot="1">
      <c r="A112" s="54">
        <v>92</v>
      </c>
      <c r="B112" s="76" t="s">
        <v>133</v>
      </c>
      <c r="C112" s="47">
        <v>3880.32</v>
      </c>
      <c r="D112" s="47">
        <v>3880.32</v>
      </c>
      <c r="E112" s="47">
        <v>3880.32</v>
      </c>
      <c r="F112" s="47">
        <v>4097.9</v>
      </c>
      <c r="G112" s="47">
        <v>4097.9</v>
      </c>
      <c r="H112" s="47">
        <v>4097.9</v>
      </c>
      <c r="I112" s="47"/>
      <c r="J112" s="47"/>
      <c r="K112" s="47"/>
      <c r="L112" s="47"/>
      <c r="M112" s="47"/>
      <c r="N112" s="47"/>
      <c r="O112" s="47">
        <v>253.36</v>
      </c>
      <c r="P112" s="47"/>
      <c r="Q112" s="73">
        <f t="shared" si="3"/>
        <v>24188.020000000004</v>
      </c>
      <c r="R112" s="61"/>
      <c r="S112" s="54">
        <v>92</v>
      </c>
      <c r="T112" s="76" t="s">
        <v>133</v>
      </c>
      <c r="U112" s="46">
        <v>3288.13</v>
      </c>
      <c r="V112" s="47">
        <v>6879.35</v>
      </c>
      <c r="W112" s="43">
        <v>3043.84</v>
      </c>
      <c r="X112" s="81">
        <v>3769.86</v>
      </c>
      <c r="Y112" s="81">
        <v>3321.38</v>
      </c>
      <c r="Z112" s="81">
        <v>3338.75</v>
      </c>
      <c r="AA112" s="81"/>
      <c r="AB112" s="84"/>
      <c r="AC112" s="84"/>
      <c r="AD112" s="84"/>
      <c r="AE112" s="84"/>
      <c r="AF112" s="84"/>
      <c r="AG112" s="65">
        <f t="shared" si="4"/>
        <v>23641.31</v>
      </c>
      <c r="BB112" s="15"/>
      <c r="BC112" s="23"/>
    </row>
    <row r="113" spans="1:55" ht="12" thickBot="1">
      <c r="A113" s="54">
        <v>93</v>
      </c>
      <c r="B113" s="76" t="s">
        <v>68</v>
      </c>
      <c r="C113" s="47">
        <v>4297.42</v>
      </c>
      <c r="D113" s="47">
        <v>4297.42</v>
      </c>
      <c r="E113" s="47">
        <v>4297.42</v>
      </c>
      <c r="F113" s="47">
        <v>4297.42</v>
      </c>
      <c r="G113" s="47">
        <v>4297.42</v>
      </c>
      <c r="H113" s="47">
        <v>4297.42</v>
      </c>
      <c r="I113" s="47"/>
      <c r="J113" s="47"/>
      <c r="K113" s="47"/>
      <c r="L113" s="47"/>
      <c r="M113" s="47"/>
      <c r="N113" s="47"/>
      <c r="O113" s="47">
        <v>459.34</v>
      </c>
      <c r="P113" s="47"/>
      <c r="Q113" s="73">
        <f t="shared" si="3"/>
        <v>26243.859999999997</v>
      </c>
      <c r="R113" s="61"/>
      <c r="S113" s="54">
        <v>93</v>
      </c>
      <c r="T113" s="76" t="s">
        <v>68</v>
      </c>
      <c r="U113" s="46">
        <v>3587.85</v>
      </c>
      <c r="V113" s="47">
        <v>7113.74</v>
      </c>
      <c r="W113" s="43">
        <v>3328.66</v>
      </c>
      <c r="X113" s="81">
        <v>3927.26</v>
      </c>
      <c r="Y113" s="81">
        <v>5041.61</v>
      </c>
      <c r="Z113" s="81">
        <v>3578.54</v>
      </c>
      <c r="AA113" s="81"/>
      <c r="AB113" s="84"/>
      <c r="AC113" s="84"/>
      <c r="AD113" s="84"/>
      <c r="AE113" s="84"/>
      <c r="AF113" s="84"/>
      <c r="AG113" s="65">
        <f t="shared" si="4"/>
        <v>26577.660000000003</v>
      </c>
      <c r="BB113" s="15"/>
      <c r="BC113" s="23"/>
    </row>
    <row r="114" spans="1:55" ht="12" thickBot="1">
      <c r="A114" s="54">
        <v>94</v>
      </c>
      <c r="B114" s="76" t="s">
        <v>69</v>
      </c>
      <c r="C114" s="47">
        <v>5430.9</v>
      </c>
      <c r="D114" s="47">
        <v>5430.9</v>
      </c>
      <c r="E114" s="47">
        <v>5430.9</v>
      </c>
      <c r="F114" s="47">
        <v>5430.9</v>
      </c>
      <c r="G114" s="47">
        <v>5430.9</v>
      </c>
      <c r="H114" s="47">
        <v>5430.9</v>
      </c>
      <c r="I114" s="47"/>
      <c r="J114" s="47"/>
      <c r="K114" s="47"/>
      <c r="L114" s="47"/>
      <c r="M114" s="47"/>
      <c r="N114" s="47"/>
      <c r="O114" s="47">
        <v>826.68</v>
      </c>
      <c r="P114" s="47"/>
      <c r="Q114" s="73">
        <f t="shared" si="3"/>
        <v>33412.08</v>
      </c>
      <c r="R114" s="61"/>
      <c r="S114" s="54">
        <v>94</v>
      </c>
      <c r="T114" s="76" t="s">
        <v>69</v>
      </c>
      <c r="U114" s="46">
        <v>4655.89</v>
      </c>
      <c r="V114" s="47">
        <v>8927.9</v>
      </c>
      <c r="W114" s="43">
        <v>5530.2</v>
      </c>
      <c r="X114" s="81">
        <v>5019.88</v>
      </c>
      <c r="Y114" s="81">
        <v>4991.48</v>
      </c>
      <c r="Z114" s="81">
        <v>6368.34</v>
      </c>
      <c r="AA114" s="81"/>
      <c r="AB114" s="84"/>
      <c r="AC114" s="84"/>
      <c r="AD114" s="84"/>
      <c r="AE114" s="84"/>
      <c r="AF114" s="84"/>
      <c r="AG114" s="65">
        <f t="shared" si="4"/>
        <v>35493.69</v>
      </c>
      <c r="BB114" s="15"/>
      <c r="BC114" s="23"/>
    </row>
    <row r="115" spans="1:55" ht="12" thickBot="1">
      <c r="A115" s="54">
        <v>95</v>
      </c>
      <c r="B115" s="76" t="s">
        <v>70</v>
      </c>
      <c r="C115" s="47">
        <v>1351.74</v>
      </c>
      <c r="D115" s="47">
        <v>1351.74</v>
      </c>
      <c r="E115" s="47">
        <v>1351.74</v>
      </c>
      <c r="F115" s="47">
        <v>1343.94</v>
      </c>
      <c r="G115" s="47">
        <v>1343.94</v>
      </c>
      <c r="H115" s="47">
        <v>1343.94</v>
      </c>
      <c r="I115" s="47"/>
      <c r="J115" s="47"/>
      <c r="K115" s="47"/>
      <c r="L115" s="47"/>
      <c r="M115" s="47"/>
      <c r="N115" s="47"/>
      <c r="O115" s="47"/>
      <c r="P115" s="47"/>
      <c r="Q115" s="73">
        <f t="shared" si="3"/>
        <v>8087.040000000001</v>
      </c>
      <c r="R115" s="61"/>
      <c r="S115" s="54">
        <v>95</v>
      </c>
      <c r="T115" s="76" t="s">
        <v>70</v>
      </c>
      <c r="U115" s="46">
        <v>1258.35</v>
      </c>
      <c r="V115" s="47">
        <v>1197.12</v>
      </c>
      <c r="W115" s="43">
        <v>1164.6</v>
      </c>
      <c r="X115" s="81">
        <v>1236.35</v>
      </c>
      <c r="Y115" s="81">
        <v>1178.98</v>
      </c>
      <c r="Z115" s="81">
        <v>1205.89</v>
      </c>
      <c r="AA115" s="81"/>
      <c r="AB115" s="84"/>
      <c r="AC115" s="84"/>
      <c r="AD115" s="84"/>
      <c r="AE115" s="84"/>
      <c r="AF115" s="84"/>
      <c r="AG115" s="65">
        <f t="shared" si="4"/>
        <v>7241.29</v>
      </c>
      <c r="BB115" s="15"/>
      <c r="BC115" s="23"/>
    </row>
    <row r="116" spans="1:55" ht="12" thickBot="1">
      <c r="A116" s="54">
        <v>96</v>
      </c>
      <c r="B116" s="76" t="s">
        <v>71</v>
      </c>
      <c r="C116" s="47">
        <v>2951.52</v>
      </c>
      <c r="D116" s="47">
        <v>2951.52</v>
      </c>
      <c r="E116" s="47">
        <v>2951.52</v>
      </c>
      <c r="F116" s="47">
        <v>2951.52</v>
      </c>
      <c r="G116" s="47">
        <v>2951.52</v>
      </c>
      <c r="H116" s="47">
        <v>2951.52</v>
      </c>
      <c r="I116" s="47"/>
      <c r="J116" s="47"/>
      <c r="K116" s="47"/>
      <c r="L116" s="47"/>
      <c r="M116" s="47"/>
      <c r="N116" s="47"/>
      <c r="O116" s="47">
        <v>333.42</v>
      </c>
      <c r="P116" s="47">
        <f>1160.45+1160.45+1160.45+1160.45+1160.45+1160.45</f>
        <v>6962.7</v>
      </c>
      <c r="Q116" s="73">
        <f t="shared" si="3"/>
        <v>25005.239999999998</v>
      </c>
      <c r="R116" s="61"/>
      <c r="S116" s="54">
        <v>96</v>
      </c>
      <c r="T116" s="76" t="s">
        <v>71</v>
      </c>
      <c r="U116" s="46">
        <v>2584.79</v>
      </c>
      <c r="V116" s="47">
        <v>2447</v>
      </c>
      <c r="W116" s="43">
        <v>2378.55</v>
      </c>
      <c r="X116" s="81">
        <v>2588.36</v>
      </c>
      <c r="Y116" s="81">
        <v>2728.75</v>
      </c>
      <c r="Z116" s="81">
        <v>3136.81</v>
      </c>
      <c r="AA116" s="81"/>
      <c r="AB116" s="84"/>
      <c r="AC116" s="84"/>
      <c r="AD116" s="84"/>
      <c r="AE116" s="84"/>
      <c r="AF116" s="84"/>
      <c r="AG116" s="65">
        <f t="shared" si="4"/>
        <v>15864.26</v>
      </c>
      <c r="BB116" s="15"/>
      <c r="BC116" s="23"/>
    </row>
    <row r="117" spans="1:55" ht="12" thickBot="1">
      <c r="A117" s="54">
        <v>97</v>
      </c>
      <c r="B117" s="76" t="s">
        <v>72</v>
      </c>
      <c r="C117" s="47">
        <v>3936.22</v>
      </c>
      <c r="D117" s="47">
        <v>3936.22</v>
      </c>
      <c r="E117" s="47">
        <v>3936.22</v>
      </c>
      <c r="F117" s="47">
        <v>3936.22</v>
      </c>
      <c r="G117" s="47">
        <v>3936.22</v>
      </c>
      <c r="H117" s="47">
        <v>3936.22</v>
      </c>
      <c r="I117" s="47"/>
      <c r="J117" s="47"/>
      <c r="K117" s="47"/>
      <c r="L117" s="47"/>
      <c r="M117" s="47"/>
      <c r="N117" s="47"/>
      <c r="O117" s="47">
        <v>268.98</v>
      </c>
      <c r="P117" s="47">
        <f>1686.93+1686.93+1686.93+1686.93+1686.93+1686.93</f>
        <v>10121.58</v>
      </c>
      <c r="Q117" s="73">
        <f t="shared" si="3"/>
        <v>34007.88</v>
      </c>
      <c r="R117" s="61"/>
      <c r="S117" s="54">
        <v>97</v>
      </c>
      <c r="T117" s="76" t="s">
        <v>72</v>
      </c>
      <c r="U117" s="46">
        <v>3501.25</v>
      </c>
      <c r="V117" s="47">
        <v>3336.98</v>
      </c>
      <c r="W117" s="43">
        <v>3217.36</v>
      </c>
      <c r="X117" s="81">
        <v>3426.72</v>
      </c>
      <c r="Y117" s="81">
        <v>3503.7</v>
      </c>
      <c r="Z117" s="81">
        <v>3830.54</v>
      </c>
      <c r="AA117" s="81"/>
      <c r="AB117" s="84"/>
      <c r="AC117" s="84"/>
      <c r="AD117" s="84"/>
      <c r="AE117" s="84"/>
      <c r="AF117" s="84"/>
      <c r="AG117" s="65">
        <f t="shared" si="4"/>
        <v>20816.55</v>
      </c>
      <c r="BB117" s="15"/>
      <c r="BC117" s="23"/>
    </row>
    <row r="118" spans="1:55" ht="12" thickBot="1">
      <c r="A118" s="54">
        <v>98</v>
      </c>
      <c r="B118" s="76" t="s">
        <v>161</v>
      </c>
      <c r="C118" s="47">
        <v>5394.91</v>
      </c>
      <c r="D118" s="47">
        <v>5394.91</v>
      </c>
      <c r="E118" s="47">
        <v>5394.91</v>
      </c>
      <c r="F118" s="47">
        <v>5394.91</v>
      </c>
      <c r="G118" s="47">
        <v>5394.91</v>
      </c>
      <c r="H118" s="47">
        <v>5394.91</v>
      </c>
      <c r="I118" s="47"/>
      <c r="J118" s="47"/>
      <c r="K118" s="47"/>
      <c r="L118" s="47"/>
      <c r="M118" s="47"/>
      <c r="N118" s="47"/>
      <c r="O118" s="47">
        <v>436.38</v>
      </c>
      <c r="P118" s="47">
        <f>3909.86+3909.86+3909.86+3909.88+3909.86+3909.86</f>
        <v>23459.18</v>
      </c>
      <c r="Q118" s="73">
        <f t="shared" si="3"/>
        <v>56265.02</v>
      </c>
      <c r="R118" s="61"/>
      <c r="S118" s="54">
        <v>98</v>
      </c>
      <c r="T118" s="76" t="s">
        <v>161</v>
      </c>
      <c r="U118" s="46">
        <v>4336.43</v>
      </c>
      <c r="V118" s="47">
        <v>3999.43</v>
      </c>
      <c r="W118" s="43">
        <v>3994.57</v>
      </c>
      <c r="X118" s="81">
        <v>4238.14</v>
      </c>
      <c r="Y118" s="81">
        <v>4396.17</v>
      </c>
      <c r="Z118" s="81">
        <v>4555.34</v>
      </c>
      <c r="AA118" s="81"/>
      <c r="AB118" s="84"/>
      <c r="AC118" s="84"/>
      <c r="AD118" s="84"/>
      <c r="AE118" s="84"/>
      <c r="AF118" s="84"/>
      <c r="AG118" s="65">
        <f t="shared" si="4"/>
        <v>25520.079999999998</v>
      </c>
      <c r="BB118" s="15"/>
      <c r="BC118" s="23"/>
    </row>
    <row r="119" spans="1:55" ht="12" thickBot="1">
      <c r="A119" s="54">
        <v>99</v>
      </c>
      <c r="B119" s="76" t="s">
        <v>73</v>
      </c>
      <c r="C119" s="47">
        <v>22848.48</v>
      </c>
      <c r="D119" s="47">
        <v>22848.48</v>
      </c>
      <c r="E119" s="47">
        <v>22848.48</v>
      </c>
      <c r="F119" s="47">
        <v>22848.48</v>
      </c>
      <c r="G119" s="47">
        <v>22843.32</v>
      </c>
      <c r="H119" s="47">
        <v>22843.32</v>
      </c>
      <c r="I119" s="47"/>
      <c r="J119" s="47"/>
      <c r="K119" s="47"/>
      <c r="L119" s="47"/>
      <c r="M119" s="47"/>
      <c r="N119" s="47"/>
      <c r="O119" s="47">
        <v>1597.2</v>
      </c>
      <c r="P119" s="47">
        <f>6891.39+6891.39+6891.39+6891.39+6891.39+6891.39</f>
        <v>41348.340000000004</v>
      </c>
      <c r="Q119" s="73">
        <f t="shared" si="3"/>
        <v>180026.1</v>
      </c>
      <c r="R119" s="61"/>
      <c r="S119" s="54">
        <v>99</v>
      </c>
      <c r="T119" s="76" t="s">
        <v>73</v>
      </c>
      <c r="U119" s="46">
        <v>23399.7</v>
      </c>
      <c r="V119" s="47">
        <v>26061.1</v>
      </c>
      <c r="W119" s="43">
        <v>18492.99</v>
      </c>
      <c r="X119" s="81">
        <v>23769.77</v>
      </c>
      <c r="Y119" s="81">
        <v>19761.16</v>
      </c>
      <c r="Z119" s="81">
        <v>21575.91</v>
      </c>
      <c r="AA119" s="81"/>
      <c r="AB119" s="84"/>
      <c r="AC119" s="84"/>
      <c r="AD119" s="84"/>
      <c r="AE119" s="84"/>
      <c r="AF119" s="84"/>
      <c r="AG119" s="65">
        <f t="shared" si="4"/>
        <v>133060.63</v>
      </c>
      <c r="BB119" s="15"/>
      <c r="BC119" s="23"/>
    </row>
    <row r="120" spans="1:55" ht="12" thickBot="1">
      <c r="A120" s="54">
        <v>100</v>
      </c>
      <c r="B120" s="76" t="s">
        <v>74</v>
      </c>
      <c r="C120" s="47">
        <v>22200.9</v>
      </c>
      <c r="D120" s="47">
        <v>22200.9</v>
      </c>
      <c r="E120" s="47">
        <v>22200.9</v>
      </c>
      <c r="F120" s="47">
        <v>22200.9</v>
      </c>
      <c r="G120" s="47">
        <v>22200.9</v>
      </c>
      <c r="H120" s="47">
        <v>22200.9</v>
      </c>
      <c r="I120" s="47"/>
      <c r="J120" s="47"/>
      <c r="K120" s="47"/>
      <c r="L120" s="47"/>
      <c r="M120" s="47"/>
      <c r="N120" s="47"/>
      <c r="O120" s="47">
        <v>1372.56</v>
      </c>
      <c r="P120" s="47">
        <f>5869.36+5869.36+5869.36+5869.36+5869.36+5869.36</f>
        <v>35216.159999999996</v>
      </c>
      <c r="Q120" s="73">
        <f t="shared" si="3"/>
        <v>169794.12</v>
      </c>
      <c r="R120" s="61"/>
      <c r="S120" s="54">
        <v>100</v>
      </c>
      <c r="T120" s="76" t="s">
        <v>74</v>
      </c>
      <c r="U120" s="46">
        <v>25423.24</v>
      </c>
      <c r="V120" s="47">
        <v>27931.8</v>
      </c>
      <c r="W120" s="43">
        <v>118028.16</v>
      </c>
      <c r="X120" s="81">
        <v>28300.34</v>
      </c>
      <c r="Y120" s="81">
        <v>37030.05</v>
      </c>
      <c r="Z120" s="81">
        <v>25619.75</v>
      </c>
      <c r="AA120" s="81"/>
      <c r="AB120" s="84"/>
      <c r="AC120" s="84"/>
      <c r="AD120" s="84"/>
      <c r="AE120" s="84"/>
      <c r="AF120" s="84"/>
      <c r="AG120" s="65">
        <f t="shared" si="4"/>
        <v>262333.34</v>
      </c>
      <c r="BB120" s="15"/>
      <c r="BC120" s="23"/>
    </row>
    <row r="121" spans="1:55" ht="12" thickBot="1">
      <c r="A121" s="54">
        <v>101</v>
      </c>
      <c r="B121" s="76" t="s">
        <v>75</v>
      </c>
      <c r="C121" s="47">
        <v>23488.32</v>
      </c>
      <c r="D121" s="47">
        <v>23488.32</v>
      </c>
      <c r="E121" s="47">
        <v>23488.32</v>
      </c>
      <c r="F121" s="47">
        <v>23488.32</v>
      </c>
      <c r="G121" s="47">
        <v>23488.32</v>
      </c>
      <c r="H121" s="47">
        <v>23488.32</v>
      </c>
      <c r="I121" s="47"/>
      <c r="J121" s="47"/>
      <c r="K121" s="47"/>
      <c r="L121" s="47"/>
      <c r="M121" s="47"/>
      <c r="N121" s="47"/>
      <c r="O121" s="47">
        <v>1601.53</v>
      </c>
      <c r="P121" s="47">
        <f>7157.9+7157.45+7157.9+7157.9+7157.9+7157.9</f>
        <v>42946.950000000004</v>
      </c>
      <c r="Q121" s="73">
        <f t="shared" si="3"/>
        <v>185478.40000000002</v>
      </c>
      <c r="R121" s="61"/>
      <c r="S121" s="54">
        <v>101</v>
      </c>
      <c r="T121" s="76" t="s">
        <v>75</v>
      </c>
      <c r="U121" s="46">
        <v>27811.84</v>
      </c>
      <c r="V121" s="47">
        <v>29026.43</v>
      </c>
      <c r="W121" s="43">
        <v>22719.29</v>
      </c>
      <c r="X121" s="81">
        <v>25194.74</v>
      </c>
      <c r="Y121" s="81">
        <v>24363.5</v>
      </c>
      <c r="Z121" s="81">
        <v>37590.89</v>
      </c>
      <c r="AA121" s="81"/>
      <c r="AB121" s="84"/>
      <c r="AC121" s="84"/>
      <c r="AD121" s="84"/>
      <c r="AE121" s="84"/>
      <c r="AF121" s="84"/>
      <c r="AG121" s="65">
        <f t="shared" si="4"/>
        <v>166706.69</v>
      </c>
      <c r="BB121" s="15"/>
      <c r="BC121" s="23"/>
    </row>
    <row r="122" spans="1:55" ht="12" thickBot="1">
      <c r="A122" s="54">
        <v>102</v>
      </c>
      <c r="B122" s="76" t="s">
        <v>76</v>
      </c>
      <c r="C122" s="47">
        <v>4360.2</v>
      </c>
      <c r="D122" s="47">
        <v>4360.2</v>
      </c>
      <c r="E122" s="47">
        <v>4360.2</v>
      </c>
      <c r="F122" s="47">
        <v>4360.2</v>
      </c>
      <c r="G122" s="47">
        <v>4360.2</v>
      </c>
      <c r="H122" s="47">
        <v>4360.2</v>
      </c>
      <c r="I122" s="47"/>
      <c r="J122" s="47"/>
      <c r="K122" s="47"/>
      <c r="L122" s="47"/>
      <c r="M122" s="47"/>
      <c r="N122" s="47"/>
      <c r="O122" s="47">
        <v>998.52</v>
      </c>
      <c r="P122" s="47"/>
      <c r="Q122" s="73">
        <f t="shared" si="3"/>
        <v>27159.72</v>
      </c>
      <c r="R122" s="61"/>
      <c r="S122" s="54">
        <v>102</v>
      </c>
      <c r="T122" s="76" t="s">
        <v>76</v>
      </c>
      <c r="U122" s="46">
        <v>3864.58</v>
      </c>
      <c r="V122" s="47">
        <v>3679.99</v>
      </c>
      <c r="W122" s="43">
        <v>3597.1</v>
      </c>
      <c r="X122" s="81">
        <v>3885.74</v>
      </c>
      <c r="Y122" s="81">
        <v>3789.58</v>
      </c>
      <c r="Z122" s="81">
        <v>3776.23</v>
      </c>
      <c r="AA122" s="81"/>
      <c r="AB122" s="84"/>
      <c r="AC122" s="84"/>
      <c r="AD122" s="84"/>
      <c r="AE122" s="84"/>
      <c r="AF122" s="84"/>
      <c r="AG122" s="65">
        <f t="shared" si="4"/>
        <v>22593.219999999998</v>
      </c>
      <c r="BB122" s="15"/>
      <c r="BC122" s="23"/>
    </row>
    <row r="123" spans="1:55" ht="12" thickBot="1">
      <c r="A123" s="54">
        <v>103</v>
      </c>
      <c r="B123" s="76" t="s">
        <v>175</v>
      </c>
      <c r="C123" s="47">
        <v>33915.79</v>
      </c>
      <c r="D123" s="47">
        <v>33915.79</v>
      </c>
      <c r="E123" s="47">
        <v>33915.79</v>
      </c>
      <c r="F123" s="47">
        <v>33915.79</v>
      </c>
      <c r="G123" s="47">
        <v>33915.79</v>
      </c>
      <c r="H123" s="47">
        <v>33915.79</v>
      </c>
      <c r="I123" s="47"/>
      <c r="J123" s="47"/>
      <c r="K123" s="47"/>
      <c r="L123" s="47"/>
      <c r="M123" s="47"/>
      <c r="N123" s="47"/>
      <c r="O123" s="47">
        <v>5129.34</v>
      </c>
      <c r="P123" s="47"/>
      <c r="Q123" s="73">
        <f t="shared" si="3"/>
        <v>208624.08000000002</v>
      </c>
      <c r="R123" s="61"/>
      <c r="S123" s="54">
        <v>103</v>
      </c>
      <c r="T123" s="76" t="s">
        <v>175</v>
      </c>
      <c r="U123" s="46">
        <v>28899.09</v>
      </c>
      <c r="V123" s="47">
        <v>27961.71</v>
      </c>
      <c r="W123" s="43">
        <v>34480.56</v>
      </c>
      <c r="X123" s="81">
        <v>24794.83</v>
      </c>
      <c r="Y123" s="81">
        <v>24298.62</v>
      </c>
      <c r="Z123" s="81">
        <v>34783.67</v>
      </c>
      <c r="AA123" s="81"/>
      <c r="AB123" s="84"/>
      <c r="AC123" s="84"/>
      <c r="AD123" s="84"/>
      <c r="AE123" s="84"/>
      <c r="AF123" s="84"/>
      <c r="AG123" s="65">
        <f t="shared" si="4"/>
        <v>175218.47999999998</v>
      </c>
      <c r="BB123" s="15"/>
      <c r="BC123" s="23"/>
    </row>
    <row r="124" spans="1:55" ht="12" thickBot="1">
      <c r="A124" s="54">
        <v>104</v>
      </c>
      <c r="B124" s="76" t="s">
        <v>77</v>
      </c>
      <c r="C124" s="47">
        <v>36973.44</v>
      </c>
      <c r="D124" s="47">
        <v>36971.52</v>
      </c>
      <c r="E124" s="47">
        <v>36971.52</v>
      </c>
      <c r="F124" s="47">
        <v>36971.52</v>
      </c>
      <c r="G124" s="47">
        <v>36971.52</v>
      </c>
      <c r="H124" s="47">
        <v>36971.52</v>
      </c>
      <c r="I124" s="47"/>
      <c r="J124" s="47"/>
      <c r="K124" s="47"/>
      <c r="L124" s="47"/>
      <c r="M124" s="47"/>
      <c r="N124" s="47"/>
      <c r="O124" s="47">
        <v>2837.76</v>
      </c>
      <c r="P124" s="47">
        <f>605.54+605.54+605.54+605.54+605.54+605.54</f>
        <v>3633.24</v>
      </c>
      <c r="Q124" s="73">
        <f t="shared" si="3"/>
        <v>228302.03999999995</v>
      </c>
      <c r="R124" s="61"/>
      <c r="S124" s="54">
        <v>104</v>
      </c>
      <c r="T124" s="76" t="s">
        <v>77</v>
      </c>
      <c r="U124" s="46">
        <v>29781.71</v>
      </c>
      <c r="V124" s="47">
        <v>31878.62</v>
      </c>
      <c r="W124" s="43">
        <v>27118.55</v>
      </c>
      <c r="X124" s="81">
        <v>29350.6</v>
      </c>
      <c r="Y124" s="81">
        <v>28621.76</v>
      </c>
      <c r="Z124" s="81">
        <v>30107.72</v>
      </c>
      <c r="AA124" s="81"/>
      <c r="AB124" s="84"/>
      <c r="AC124" s="84"/>
      <c r="AD124" s="84"/>
      <c r="AE124" s="84"/>
      <c r="AF124" s="84"/>
      <c r="AG124" s="65">
        <f t="shared" si="4"/>
        <v>176858.96000000002</v>
      </c>
      <c r="BB124" s="15"/>
      <c r="BC124" s="23"/>
    </row>
    <row r="125" spans="1:55" ht="12" thickBot="1">
      <c r="A125" s="54">
        <v>105</v>
      </c>
      <c r="B125" s="76" t="s">
        <v>137</v>
      </c>
      <c r="C125" s="47">
        <v>41760.96</v>
      </c>
      <c r="D125" s="47">
        <v>41760.96</v>
      </c>
      <c r="E125" s="47">
        <v>41760.96</v>
      </c>
      <c r="F125" s="47">
        <v>41760.96</v>
      </c>
      <c r="G125" s="47">
        <v>41760.96</v>
      </c>
      <c r="H125" s="47">
        <v>41760.96</v>
      </c>
      <c r="I125" s="47"/>
      <c r="J125" s="47"/>
      <c r="K125" s="47"/>
      <c r="L125" s="47"/>
      <c r="M125" s="47"/>
      <c r="N125" s="47"/>
      <c r="O125" s="47">
        <v>6130.08</v>
      </c>
      <c r="P125" s="47"/>
      <c r="Q125" s="73">
        <f t="shared" si="3"/>
        <v>256695.83999999997</v>
      </c>
      <c r="R125" s="61"/>
      <c r="S125" s="54">
        <v>105</v>
      </c>
      <c r="T125" s="76" t="s">
        <v>137</v>
      </c>
      <c r="U125" s="46">
        <v>38667.55</v>
      </c>
      <c r="V125" s="47">
        <v>35412.11</v>
      </c>
      <c r="W125" s="43">
        <v>35158.87</v>
      </c>
      <c r="X125" s="81">
        <v>33317.54</v>
      </c>
      <c r="Y125" s="81">
        <v>52213.39</v>
      </c>
      <c r="Z125" s="81">
        <v>34970.46</v>
      </c>
      <c r="AA125" s="81"/>
      <c r="AB125" s="84"/>
      <c r="AC125" s="84"/>
      <c r="AD125" s="84"/>
      <c r="AE125" s="84"/>
      <c r="AF125" s="84"/>
      <c r="AG125" s="65">
        <f t="shared" si="4"/>
        <v>229739.92</v>
      </c>
      <c r="BB125" s="15"/>
      <c r="BC125" s="23"/>
    </row>
    <row r="126" spans="1:55" ht="12" thickBot="1">
      <c r="A126" s="54">
        <v>106</v>
      </c>
      <c r="B126" s="76" t="s">
        <v>78</v>
      </c>
      <c r="C126" s="47">
        <v>25188.48</v>
      </c>
      <c r="D126" s="47">
        <v>25188.48</v>
      </c>
      <c r="E126" s="47">
        <v>25188.48</v>
      </c>
      <c r="F126" s="47">
        <v>25188.48</v>
      </c>
      <c r="G126" s="47">
        <v>25188.48</v>
      </c>
      <c r="H126" s="47">
        <v>25188.48</v>
      </c>
      <c r="I126" s="47"/>
      <c r="J126" s="47"/>
      <c r="K126" s="47"/>
      <c r="L126" s="47"/>
      <c r="M126" s="47"/>
      <c r="N126" s="47"/>
      <c r="O126" s="47">
        <v>1508.52</v>
      </c>
      <c r="P126" s="47"/>
      <c r="Q126" s="73">
        <f t="shared" si="3"/>
        <v>152639.4</v>
      </c>
      <c r="R126" s="61"/>
      <c r="S126" s="54">
        <v>106</v>
      </c>
      <c r="T126" s="76" t="s">
        <v>78</v>
      </c>
      <c r="U126" s="46">
        <v>20577.72</v>
      </c>
      <c r="V126" s="47">
        <v>22211.18</v>
      </c>
      <c r="W126" s="43">
        <v>18420.21</v>
      </c>
      <c r="X126" s="81">
        <v>19644.19</v>
      </c>
      <c r="Y126" s="81">
        <v>19160.96</v>
      </c>
      <c r="Z126" s="81">
        <v>18664.29</v>
      </c>
      <c r="AA126" s="81"/>
      <c r="AB126" s="84"/>
      <c r="AC126" s="84"/>
      <c r="AD126" s="84"/>
      <c r="AE126" s="84"/>
      <c r="AF126" s="84"/>
      <c r="AG126" s="65">
        <f t="shared" si="4"/>
        <v>118678.55000000002</v>
      </c>
      <c r="BB126" s="15"/>
      <c r="BC126" s="23"/>
    </row>
    <row r="127" spans="1:55" ht="12" thickBot="1">
      <c r="A127" s="54">
        <v>107</v>
      </c>
      <c r="B127" s="76" t="s">
        <v>132</v>
      </c>
      <c r="C127" s="47">
        <v>1623.18</v>
      </c>
      <c r="D127" s="47">
        <v>1623.18</v>
      </c>
      <c r="E127" s="47">
        <v>1623.18</v>
      </c>
      <c r="F127" s="47">
        <v>1623.18</v>
      </c>
      <c r="G127" s="47">
        <v>1623.18</v>
      </c>
      <c r="H127" s="47">
        <v>1623.18</v>
      </c>
      <c r="I127" s="47"/>
      <c r="J127" s="47"/>
      <c r="K127" s="47"/>
      <c r="L127" s="47"/>
      <c r="M127" s="47"/>
      <c r="N127" s="47"/>
      <c r="O127" s="47"/>
      <c r="P127" s="47"/>
      <c r="Q127" s="73">
        <f t="shared" si="3"/>
        <v>9739.08</v>
      </c>
      <c r="R127" s="61"/>
      <c r="S127" s="54">
        <v>107</v>
      </c>
      <c r="T127" s="76" t="s">
        <v>132</v>
      </c>
      <c r="U127" s="46">
        <v>1516.14</v>
      </c>
      <c r="V127" s="47">
        <v>1441.31</v>
      </c>
      <c r="W127" s="43">
        <v>1398.47</v>
      </c>
      <c r="X127" s="81">
        <v>1527.3</v>
      </c>
      <c r="Y127" s="81">
        <v>1460.43</v>
      </c>
      <c r="Z127" s="81">
        <v>1134.32</v>
      </c>
      <c r="AA127" s="81"/>
      <c r="AB127" s="84"/>
      <c r="AC127" s="84"/>
      <c r="AD127" s="84"/>
      <c r="AE127" s="84"/>
      <c r="AF127" s="84"/>
      <c r="AG127" s="65">
        <f t="shared" si="4"/>
        <v>8477.970000000001</v>
      </c>
      <c r="BB127" s="15"/>
      <c r="BC127" s="23"/>
    </row>
    <row r="128" spans="1:55" ht="12" thickBot="1">
      <c r="A128" s="54">
        <v>108</v>
      </c>
      <c r="B128" s="76" t="s">
        <v>79</v>
      </c>
      <c r="C128" s="47">
        <v>16101.12</v>
      </c>
      <c r="D128" s="47">
        <v>16097.28</v>
      </c>
      <c r="E128" s="47">
        <v>16097.28</v>
      </c>
      <c r="F128" s="47">
        <v>16097.28</v>
      </c>
      <c r="G128" s="47">
        <v>16097.28</v>
      </c>
      <c r="H128" s="47">
        <v>16097.28</v>
      </c>
      <c r="I128" s="47"/>
      <c r="J128" s="47"/>
      <c r="K128" s="47"/>
      <c r="L128" s="47"/>
      <c r="M128" s="47"/>
      <c r="N128" s="47"/>
      <c r="O128" s="47">
        <v>1161.78</v>
      </c>
      <c r="P128" s="47">
        <f>829.79+829.79+829.79+829.79+829.79+829.79</f>
        <v>4978.74</v>
      </c>
      <c r="Q128" s="73">
        <f t="shared" si="3"/>
        <v>102728.04000000001</v>
      </c>
      <c r="R128" s="61"/>
      <c r="S128" s="54">
        <v>108</v>
      </c>
      <c r="T128" s="76" t="s">
        <v>79</v>
      </c>
      <c r="U128" s="46">
        <v>16698.19</v>
      </c>
      <c r="V128" s="47">
        <v>14284.45</v>
      </c>
      <c r="W128" s="43">
        <v>11602.37</v>
      </c>
      <c r="X128" s="81">
        <v>12647.5</v>
      </c>
      <c r="Y128" s="81">
        <v>12157.08</v>
      </c>
      <c r="Z128" s="81">
        <v>12002.99</v>
      </c>
      <c r="AA128" s="81"/>
      <c r="AB128" s="84"/>
      <c r="AC128" s="84"/>
      <c r="AD128" s="84"/>
      <c r="AE128" s="84"/>
      <c r="AF128" s="84"/>
      <c r="AG128" s="65">
        <f t="shared" si="4"/>
        <v>79392.58</v>
      </c>
      <c r="BB128" s="15"/>
      <c r="BC128" s="23"/>
    </row>
    <row r="129" spans="1:55" ht="12" thickBot="1">
      <c r="A129" s="54">
        <v>109</v>
      </c>
      <c r="B129" s="76" t="s">
        <v>80</v>
      </c>
      <c r="C129" s="47">
        <v>1424.28</v>
      </c>
      <c r="D129" s="47">
        <v>1424.28</v>
      </c>
      <c r="E129" s="47">
        <v>1424.28</v>
      </c>
      <c r="F129" s="47">
        <v>1424.28</v>
      </c>
      <c r="G129" s="47">
        <v>1424.28</v>
      </c>
      <c r="H129" s="47">
        <v>1424.28</v>
      </c>
      <c r="I129" s="47"/>
      <c r="J129" s="47"/>
      <c r="K129" s="47"/>
      <c r="L129" s="47"/>
      <c r="M129" s="47"/>
      <c r="N129" s="47"/>
      <c r="O129" s="47"/>
      <c r="P129" s="47"/>
      <c r="Q129" s="73">
        <f t="shared" si="3"/>
        <v>8545.68</v>
      </c>
      <c r="R129" s="61"/>
      <c r="S129" s="54">
        <v>109</v>
      </c>
      <c r="T129" s="76" t="s">
        <v>80</v>
      </c>
      <c r="U129" s="46">
        <v>1345.83</v>
      </c>
      <c r="V129" s="47">
        <v>1242.15</v>
      </c>
      <c r="W129" s="43">
        <v>1269.68</v>
      </c>
      <c r="X129" s="81">
        <v>1335.52</v>
      </c>
      <c r="Y129" s="81">
        <v>1276.12</v>
      </c>
      <c r="Z129" s="81">
        <v>1542.23</v>
      </c>
      <c r="AA129" s="81"/>
      <c r="AB129" s="84"/>
      <c r="AC129" s="84"/>
      <c r="AD129" s="84"/>
      <c r="AE129" s="84"/>
      <c r="AF129" s="84"/>
      <c r="AG129" s="65">
        <f t="shared" si="4"/>
        <v>8011.530000000001</v>
      </c>
      <c r="BB129" s="15"/>
      <c r="BC129" s="23"/>
    </row>
    <row r="130" spans="1:55" ht="12" thickBot="1">
      <c r="A130" s="54">
        <v>110</v>
      </c>
      <c r="B130" s="76" t="s">
        <v>81</v>
      </c>
      <c r="C130" s="47">
        <v>26646.72</v>
      </c>
      <c r="D130" s="47">
        <v>26646.72</v>
      </c>
      <c r="E130" s="47">
        <v>26646.72</v>
      </c>
      <c r="F130" s="47">
        <v>26646.72</v>
      </c>
      <c r="G130" s="47">
        <v>26646.72</v>
      </c>
      <c r="H130" s="47">
        <v>26646.72</v>
      </c>
      <c r="I130" s="47"/>
      <c r="J130" s="47"/>
      <c r="K130" s="47"/>
      <c r="L130" s="47"/>
      <c r="M130" s="47"/>
      <c r="N130" s="47"/>
      <c r="O130" s="47">
        <v>4906.44</v>
      </c>
      <c r="P130" s="47"/>
      <c r="Q130" s="73">
        <f t="shared" si="3"/>
        <v>164786.76</v>
      </c>
      <c r="R130" s="61"/>
      <c r="S130" s="54">
        <v>110</v>
      </c>
      <c r="T130" s="76" t="s">
        <v>81</v>
      </c>
      <c r="U130" s="46">
        <v>22368.68</v>
      </c>
      <c r="V130" s="47">
        <v>15566.24</v>
      </c>
      <c r="W130" s="43">
        <v>27622.08</v>
      </c>
      <c r="X130" s="81">
        <v>21893.34</v>
      </c>
      <c r="Y130" s="81">
        <v>29055.93</v>
      </c>
      <c r="Z130" s="81">
        <v>20495.8</v>
      </c>
      <c r="AA130" s="81"/>
      <c r="AB130" s="84"/>
      <c r="AC130" s="84"/>
      <c r="AD130" s="84"/>
      <c r="AE130" s="84"/>
      <c r="AF130" s="84"/>
      <c r="AG130" s="65">
        <f t="shared" si="4"/>
        <v>137002.06999999998</v>
      </c>
      <c r="BB130" s="15"/>
      <c r="BC130" s="23"/>
    </row>
    <row r="131" spans="1:55" ht="12" thickBot="1">
      <c r="A131" s="54">
        <v>111</v>
      </c>
      <c r="B131" s="76" t="s">
        <v>82</v>
      </c>
      <c r="C131" s="47">
        <v>37515.84</v>
      </c>
      <c r="D131" s="47">
        <v>37515.84</v>
      </c>
      <c r="E131" s="47">
        <v>37505.28</v>
      </c>
      <c r="F131" s="47">
        <v>37505.28</v>
      </c>
      <c r="G131" s="47">
        <v>37505.28</v>
      </c>
      <c r="H131" s="47">
        <v>37505.28</v>
      </c>
      <c r="I131" s="47"/>
      <c r="J131" s="47"/>
      <c r="K131" s="47"/>
      <c r="L131" s="47"/>
      <c r="M131" s="47"/>
      <c r="N131" s="47"/>
      <c r="O131" s="47">
        <v>2880.46</v>
      </c>
      <c r="P131" s="47"/>
      <c r="Q131" s="73">
        <f t="shared" si="3"/>
        <v>227933.25999999998</v>
      </c>
      <c r="R131" s="61"/>
      <c r="S131" s="54">
        <v>111</v>
      </c>
      <c r="T131" s="76" t="s">
        <v>82</v>
      </c>
      <c r="U131" s="46">
        <v>35294.32</v>
      </c>
      <c r="V131" s="47">
        <v>36844.78</v>
      </c>
      <c r="W131" s="43">
        <v>27650.05</v>
      </c>
      <c r="X131" s="81">
        <v>33210.71</v>
      </c>
      <c r="Y131" s="81">
        <v>41604.6</v>
      </c>
      <c r="Z131" s="81">
        <v>27924.33</v>
      </c>
      <c r="AA131" s="81"/>
      <c r="AB131" s="84"/>
      <c r="AC131" s="84"/>
      <c r="AD131" s="84"/>
      <c r="AE131" s="84"/>
      <c r="AF131" s="84"/>
      <c r="AG131" s="65">
        <f t="shared" si="4"/>
        <v>202528.79000000004</v>
      </c>
      <c r="BB131" s="15"/>
      <c r="BC131" s="23"/>
    </row>
    <row r="132" spans="1:55" ht="12" thickBot="1">
      <c r="A132" s="54">
        <v>112</v>
      </c>
      <c r="B132" s="76" t="s">
        <v>83</v>
      </c>
      <c r="C132" s="47">
        <v>23736</v>
      </c>
      <c r="D132" s="47">
        <v>23736</v>
      </c>
      <c r="E132" s="47">
        <v>23736</v>
      </c>
      <c r="F132" s="47">
        <v>23736</v>
      </c>
      <c r="G132" s="47">
        <v>23736</v>
      </c>
      <c r="H132" s="47">
        <v>23736</v>
      </c>
      <c r="I132" s="47"/>
      <c r="J132" s="47"/>
      <c r="K132" s="47"/>
      <c r="L132" s="47"/>
      <c r="M132" s="47"/>
      <c r="N132" s="47"/>
      <c r="O132" s="47">
        <v>4230.24</v>
      </c>
      <c r="P132" s="47"/>
      <c r="Q132" s="73">
        <f t="shared" si="3"/>
        <v>146646.24</v>
      </c>
      <c r="R132" s="61"/>
      <c r="S132" s="54">
        <v>112</v>
      </c>
      <c r="T132" s="76" t="s">
        <v>83</v>
      </c>
      <c r="U132" s="46">
        <v>21436.99</v>
      </c>
      <c r="V132" s="47">
        <v>20345.61</v>
      </c>
      <c r="W132" s="43">
        <v>23480.5</v>
      </c>
      <c r="X132" s="81">
        <v>21153.15</v>
      </c>
      <c r="Y132" s="81">
        <v>29429.73</v>
      </c>
      <c r="Z132" s="81">
        <v>20524.85</v>
      </c>
      <c r="AA132" s="81"/>
      <c r="AB132" s="84"/>
      <c r="AC132" s="84"/>
      <c r="AD132" s="84"/>
      <c r="AE132" s="84"/>
      <c r="AF132" s="84"/>
      <c r="AG132" s="65">
        <f t="shared" si="4"/>
        <v>136370.83</v>
      </c>
      <c r="BB132" s="15"/>
      <c r="BC132" s="23"/>
    </row>
    <row r="133" spans="1:55" ht="12" thickBot="1">
      <c r="A133" s="54">
        <v>113</v>
      </c>
      <c r="B133" s="76" t="s">
        <v>84</v>
      </c>
      <c r="C133" s="47">
        <v>9588.48</v>
      </c>
      <c r="D133" s="47">
        <v>9588.48</v>
      </c>
      <c r="E133" s="47">
        <v>9588.48</v>
      </c>
      <c r="F133" s="47">
        <v>9588.48</v>
      </c>
      <c r="G133" s="47">
        <v>9588.48</v>
      </c>
      <c r="H133" s="47">
        <v>9588.48</v>
      </c>
      <c r="I133" s="47"/>
      <c r="J133" s="47"/>
      <c r="K133" s="47"/>
      <c r="L133" s="47"/>
      <c r="M133" s="47"/>
      <c r="N133" s="47"/>
      <c r="O133" s="47">
        <v>2300.94</v>
      </c>
      <c r="P133" s="66">
        <f>786.66+786.66+786.66+786.66+786.66+786.66</f>
        <v>4719.96</v>
      </c>
      <c r="Q133" s="73">
        <f t="shared" si="3"/>
        <v>64551.77999999999</v>
      </c>
      <c r="R133" s="61"/>
      <c r="S133" s="54">
        <v>113</v>
      </c>
      <c r="T133" s="76" t="s">
        <v>84</v>
      </c>
      <c r="U133" s="46">
        <v>10737.37</v>
      </c>
      <c r="V133" s="47">
        <v>11556.59</v>
      </c>
      <c r="W133" s="43">
        <v>8039.3</v>
      </c>
      <c r="X133" s="81">
        <v>7755.96</v>
      </c>
      <c r="Y133" s="81">
        <v>12059.69</v>
      </c>
      <c r="Z133" s="81">
        <v>7461.41</v>
      </c>
      <c r="AA133" s="81"/>
      <c r="AB133" s="84"/>
      <c r="AC133" s="84"/>
      <c r="AD133" s="84"/>
      <c r="AE133" s="84"/>
      <c r="AF133" s="84"/>
      <c r="AG133" s="65">
        <f t="shared" si="4"/>
        <v>57610.32000000001</v>
      </c>
      <c r="BB133" s="15"/>
      <c r="BC133" s="23"/>
    </row>
    <row r="134" spans="1:55" ht="12" thickBot="1">
      <c r="A134" s="54">
        <v>114</v>
      </c>
      <c r="B134" s="76" t="s">
        <v>85</v>
      </c>
      <c r="C134" s="47">
        <v>28417.92</v>
      </c>
      <c r="D134" s="47">
        <v>28417.92</v>
      </c>
      <c r="E134" s="47">
        <v>28417.92</v>
      </c>
      <c r="F134" s="47">
        <v>28417.92</v>
      </c>
      <c r="G134" s="47">
        <v>28417.92</v>
      </c>
      <c r="H134" s="47">
        <v>28417.92</v>
      </c>
      <c r="I134" s="47"/>
      <c r="J134" s="47"/>
      <c r="K134" s="47"/>
      <c r="L134" s="47"/>
      <c r="M134" s="47"/>
      <c r="N134" s="47"/>
      <c r="O134" s="47">
        <v>4086.3</v>
      </c>
      <c r="P134" s="47"/>
      <c r="Q134" s="73">
        <f t="shared" si="3"/>
        <v>174593.81999999995</v>
      </c>
      <c r="R134" s="61"/>
      <c r="S134" s="54">
        <v>114</v>
      </c>
      <c r="T134" s="76" t="s">
        <v>85</v>
      </c>
      <c r="U134" s="46">
        <v>23800.78</v>
      </c>
      <c r="V134" s="47">
        <v>25852.15</v>
      </c>
      <c r="W134" s="43">
        <v>24794.45</v>
      </c>
      <c r="X134" s="81">
        <v>22522.1</v>
      </c>
      <c r="Y134" s="81">
        <v>22242.15</v>
      </c>
      <c r="Z134" s="81">
        <v>21903.11</v>
      </c>
      <c r="AA134" s="81"/>
      <c r="AB134" s="84"/>
      <c r="AC134" s="84"/>
      <c r="AD134" s="84"/>
      <c r="AE134" s="84"/>
      <c r="AF134" s="84"/>
      <c r="AG134" s="65">
        <f t="shared" si="4"/>
        <v>141114.74</v>
      </c>
      <c r="BB134" s="15"/>
      <c r="BC134" s="23"/>
    </row>
    <row r="135" spans="1:55" ht="12" thickBot="1">
      <c r="A135" s="54">
        <v>115</v>
      </c>
      <c r="B135" s="76" t="s">
        <v>86</v>
      </c>
      <c r="C135" s="47">
        <v>12523.75</v>
      </c>
      <c r="D135" s="47">
        <v>12523.75</v>
      </c>
      <c r="E135" s="47">
        <v>12523.75</v>
      </c>
      <c r="F135" s="47">
        <v>12523.75</v>
      </c>
      <c r="G135" s="47">
        <v>12523.75</v>
      </c>
      <c r="H135" s="47">
        <v>12523.75</v>
      </c>
      <c r="I135" s="47"/>
      <c r="J135" s="47"/>
      <c r="K135" s="47"/>
      <c r="L135" s="47"/>
      <c r="M135" s="47"/>
      <c r="N135" s="47"/>
      <c r="O135" s="47">
        <v>1121.34</v>
      </c>
      <c r="P135" s="47">
        <f>888.22+888.22+888.22+888.22+888.22+888.22</f>
        <v>5329.320000000001</v>
      </c>
      <c r="Q135" s="73">
        <f t="shared" si="3"/>
        <v>81593.16</v>
      </c>
      <c r="R135" s="61"/>
      <c r="S135" s="54">
        <v>115</v>
      </c>
      <c r="T135" s="76" t="s">
        <v>86</v>
      </c>
      <c r="U135" s="46">
        <v>11100.18</v>
      </c>
      <c r="V135" s="47">
        <v>11573.07</v>
      </c>
      <c r="W135" s="43">
        <v>10742.31</v>
      </c>
      <c r="X135" s="81">
        <v>10942.12</v>
      </c>
      <c r="Y135" s="81">
        <v>10695.68</v>
      </c>
      <c r="Z135" s="81">
        <v>9395.01</v>
      </c>
      <c r="AA135" s="81"/>
      <c r="AB135" s="84"/>
      <c r="AC135" s="84"/>
      <c r="AD135" s="84"/>
      <c r="AE135" s="84"/>
      <c r="AF135" s="84"/>
      <c r="AG135" s="65">
        <f t="shared" si="4"/>
        <v>64448.37</v>
      </c>
      <c r="BB135" s="15"/>
      <c r="BC135" s="23"/>
    </row>
    <row r="136" spans="1:55" ht="12" thickBot="1">
      <c r="A136" s="54">
        <v>116</v>
      </c>
      <c r="B136" s="76" t="s">
        <v>87</v>
      </c>
      <c r="C136" s="47">
        <v>16298.88</v>
      </c>
      <c r="D136" s="47">
        <v>16298.88</v>
      </c>
      <c r="E136" s="47">
        <v>16298.88</v>
      </c>
      <c r="F136" s="47">
        <v>16298.88</v>
      </c>
      <c r="G136" s="47">
        <v>16296</v>
      </c>
      <c r="H136" s="47">
        <v>16296</v>
      </c>
      <c r="I136" s="47"/>
      <c r="J136" s="47"/>
      <c r="K136" s="47"/>
      <c r="L136" s="47"/>
      <c r="M136" s="47"/>
      <c r="N136" s="47"/>
      <c r="O136" s="47">
        <v>2374.83</v>
      </c>
      <c r="P136" s="47"/>
      <c r="Q136" s="73">
        <f t="shared" si="3"/>
        <v>100162.34999999999</v>
      </c>
      <c r="R136" s="61"/>
      <c r="S136" s="54">
        <v>116</v>
      </c>
      <c r="T136" s="76" t="s">
        <v>87</v>
      </c>
      <c r="U136" s="46">
        <v>15951.77</v>
      </c>
      <c r="V136" s="47">
        <v>15350.73</v>
      </c>
      <c r="W136" s="43">
        <v>13623.96</v>
      </c>
      <c r="X136" s="81">
        <v>12945.07</v>
      </c>
      <c r="Y136" s="81">
        <v>12697.74</v>
      </c>
      <c r="Z136" s="81">
        <v>12329.97</v>
      </c>
      <c r="AA136" s="81"/>
      <c r="AB136" s="84"/>
      <c r="AC136" s="84"/>
      <c r="AD136" s="84"/>
      <c r="AE136" s="84"/>
      <c r="AF136" s="84"/>
      <c r="AG136" s="65">
        <f t="shared" si="4"/>
        <v>82899.24</v>
      </c>
      <c r="BB136" s="15"/>
      <c r="BC136" s="23"/>
    </row>
    <row r="137" spans="1:55" ht="12" thickBot="1">
      <c r="A137" s="54">
        <v>117</v>
      </c>
      <c r="B137" s="76" t="s">
        <v>88</v>
      </c>
      <c r="C137" s="47">
        <v>13419.65</v>
      </c>
      <c r="D137" s="47">
        <v>13419.65</v>
      </c>
      <c r="E137" s="47">
        <v>13419.65</v>
      </c>
      <c r="F137" s="47">
        <v>13419.65</v>
      </c>
      <c r="G137" s="47">
        <v>13419.65</v>
      </c>
      <c r="H137" s="47">
        <v>13384.32</v>
      </c>
      <c r="I137" s="47"/>
      <c r="J137" s="47"/>
      <c r="K137" s="47"/>
      <c r="L137" s="47"/>
      <c r="M137" s="47"/>
      <c r="N137" s="47"/>
      <c r="O137" s="47">
        <v>1723.26</v>
      </c>
      <c r="P137" s="47"/>
      <c r="Q137" s="73">
        <f t="shared" si="3"/>
        <v>82205.83</v>
      </c>
      <c r="R137" s="61"/>
      <c r="S137" s="54">
        <v>117</v>
      </c>
      <c r="T137" s="76" t="s">
        <v>88</v>
      </c>
      <c r="U137" s="46">
        <v>13665.37</v>
      </c>
      <c r="V137" s="47">
        <v>13166.79</v>
      </c>
      <c r="W137" s="43">
        <v>11273.24</v>
      </c>
      <c r="X137" s="81">
        <v>10621.07</v>
      </c>
      <c r="Y137" s="81">
        <v>10273.69</v>
      </c>
      <c r="Z137" s="81">
        <v>10149.88</v>
      </c>
      <c r="AA137" s="81"/>
      <c r="AB137" s="84"/>
      <c r="AC137" s="84"/>
      <c r="AD137" s="84"/>
      <c r="AE137" s="84"/>
      <c r="AF137" s="84"/>
      <c r="AG137" s="65">
        <f t="shared" si="4"/>
        <v>69150.04000000001</v>
      </c>
      <c r="BB137" s="15"/>
      <c r="BC137" s="23"/>
    </row>
    <row r="138" spans="1:55" ht="12" thickBot="1">
      <c r="A138" s="54">
        <v>118</v>
      </c>
      <c r="B138" s="76" t="s">
        <v>89</v>
      </c>
      <c r="C138" s="47">
        <v>10757.74</v>
      </c>
      <c r="D138" s="47">
        <v>10757.74</v>
      </c>
      <c r="E138" s="47">
        <v>10757.74</v>
      </c>
      <c r="F138" s="47">
        <v>10757.74</v>
      </c>
      <c r="G138" s="47">
        <v>10757.74</v>
      </c>
      <c r="H138" s="47">
        <v>10757.74</v>
      </c>
      <c r="I138" s="47"/>
      <c r="J138" s="47"/>
      <c r="K138" s="47"/>
      <c r="L138" s="47"/>
      <c r="M138" s="47"/>
      <c r="N138" s="47"/>
      <c r="O138" s="47">
        <v>1778.52</v>
      </c>
      <c r="P138" s="47"/>
      <c r="Q138" s="73">
        <f t="shared" si="3"/>
        <v>66324.95999999999</v>
      </c>
      <c r="R138" s="61"/>
      <c r="S138" s="54">
        <v>118</v>
      </c>
      <c r="T138" s="76" t="s">
        <v>89</v>
      </c>
      <c r="U138" s="46">
        <v>9456.24</v>
      </c>
      <c r="V138" s="47">
        <v>9007.1</v>
      </c>
      <c r="W138" s="43">
        <v>13246.75</v>
      </c>
      <c r="X138" s="81">
        <v>9524.17</v>
      </c>
      <c r="Y138" s="81">
        <v>12639.19</v>
      </c>
      <c r="Z138" s="81">
        <v>9018.79</v>
      </c>
      <c r="AA138" s="81"/>
      <c r="AB138" s="84"/>
      <c r="AC138" s="84"/>
      <c r="AD138" s="84"/>
      <c r="AE138" s="84"/>
      <c r="AF138" s="84"/>
      <c r="AG138" s="65">
        <f t="shared" si="4"/>
        <v>62892.240000000005</v>
      </c>
      <c r="BB138" s="15"/>
      <c r="BC138" s="23"/>
    </row>
    <row r="139" spans="1:55" ht="12" thickBot="1">
      <c r="A139" s="54">
        <v>119</v>
      </c>
      <c r="B139" s="76" t="s">
        <v>157</v>
      </c>
      <c r="C139" s="47">
        <v>16052.76</v>
      </c>
      <c r="D139" s="47">
        <v>16052.76</v>
      </c>
      <c r="E139" s="47">
        <v>16052.76</v>
      </c>
      <c r="F139" s="47">
        <v>16052.76</v>
      </c>
      <c r="G139" s="47">
        <v>16045.88</v>
      </c>
      <c r="H139" s="47">
        <v>16045.88</v>
      </c>
      <c r="I139" s="47"/>
      <c r="J139" s="47"/>
      <c r="K139" s="47"/>
      <c r="L139" s="47"/>
      <c r="M139" s="47"/>
      <c r="N139" s="47"/>
      <c r="O139" s="47">
        <v>929.36</v>
      </c>
      <c r="P139" s="47"/>
      <c r="Q139" s="73">
        <f t="shared" si="3"/>
        <v>97232.16</v>
      </c>
      <c r="R139" s="61"/>
      <c r="S139" s="54">
        <v>119</v>
      </c>
      <c r="T139" s="76" t="s">
        <v>157</v>
      </c>
      <c r="U139" s="46">
        <v>15757.35</v>
      </c>
      <c r="V139" s="47">
        <v>17874.91</v>
      </c>
      <c r="W139" s="43">
        <v>13025.02</v>
      </c>
      <c r="X139" s="81">
        <v>13886.98</v>
      </c>
      <c r="Y139" s="81">
        <v>13404.6</v>
      </c>
      <c r="Z139" s="81">
        <v>21000.62</v>
      </c>
      <c r="AA139" s="81"/>
      <c r="AB139" s="84"/>
      <c r="AC139" s="84"/>
      <c r="AD139" s="84"/>
      <c r="AE139" s="84"/>
      <c r="AF139" s="84"/>
      <c r="AG139" s="65">
        <f t="shared" si="4"/>
        <v>94949.48</v>
      </c>
      <c r="BB139" s="15"/>
      <c r="BC139" s="23"/>
    </row>
    <row r="140" spans="1:55" ht="12" thickBot="1">
      <c r="A140" s="54">
        <v>120</v>
      </c>
      <c r="B140" s="76" t="s">
        <v>90</v>
      </c>
      <c r="C140" s="47">
        <v>21596.32</v>
      </c>
      <c r="D140" s="47">
        <v>21596.32</v>
      </c>
      <c r="E140" s="47">
        <v>21596.32</v>
      </c>
      <c r="F140" s="47">
        <v>21596.32</v>
      </c>
      <c r="G140" s="47">
        <v>21596.32</v>
      </c>
      <c r="H140" s="47">
        <v>21592.88</v>
      </c>
      <c r="I140" s="47"/>
      <c r="J140" s="47"/>
      <c r="K140" s="47"/>
      <c r="L140" s="47"/>
      <c r="M140" s="47"/>
      <c r="N140" s="47"/>
      <c r="O140" s="47">
        <v>1177.14</v>
      </c>
      <c r="P140" s="47">
        <f>4731.93+4738.58+4738.58+4738.58+4738.58+4738.58</f>
        <v>28424.83</v>
      </c>
      <c r="Q140" s="73">
        <f t="shared" si="3"/>
        <v>159176.45</v>
      </c>
      <c r="R140" s="61"/>
      <c r="S140" s="54">
        <v>120</v>
      </c>
      <c r="T140" s="76" t="s">
        <v>90</v>
      </c>
      <c r="U140" s="46">
        <v>22583.81</v>
      </c>
      <c r="V140" s="47">
        <v>23039.55</v>
      </c>
      <c r="W140" s="43">
        <v>17459.81</v>
      </c>
      <c r="X140" s="81">
        <v>20119.29</v>
      </c>
      <c r="Y140" s="81">
        <v>19666.55</v>
      </c>
      <c r="Z140" s="81">
        <v>18151.12</v>
      </c>
      <c r="AA140" s="81"/>
      <c r="AB140" s="84"/>
      <c r="AC140" s="84"/>
      <c r="AD140" s="84"/>
      <c r="AE140" s="84"/>
      <c r="AF140" s="84"/>
      <c r="AG140" s="65">
        <f t="shared" si="4"/>
        <v>121020.12999999999</v>
      </c>
      <c r="BB140" s="15"/>
      <c r="BC140" s="23"/>
    </row>
    <row r="141" spans="1:55" ht="12" thickBot="1">
      <c r="A141" s="54">
        <v>121</v>
      </c>
      <c r="B141" s="76" t="s">
        <v>91</v>
      </c>
      <c r="C141" s="47">
        <v>6546.07</v>
      </c>
      <c r="D141" s="47">
        <v>6546.07</v>
      </c>
      <c r="E141" s="47">
        <v>6546.07</v>
      </c>
      <c r="F141" s="47">
        <v>6546.07</v>
      </c>
      <c r="G141" s="47">
        <v>6546.07</v>
      </c>
      <c r="H141" s="47">
        <v>6546.07</v>
      </c>
      <c r="I141" s="47"/>
      <c r="J141" s="47"/>
      <c r="K141" s="47"/>
      <c r="L141" s="47"/>
      <c r="M141" s="47"/>
      <c r="N141" s="47"/>
      <c r="O141" s="47">
        <v>416.82</v>
      </c>
      <c r="P141" s="47">
        <f>2049.96+2049.96+2049.96+2049.96+2049.96+2049.96</f>
        <v>12299.759999999998</v>
      </c>
      <c r="Q141" s="73">
        <f t="shared" si="3"/>
        <v>51993</v>
      </c>
      <c r="R141" s="61"/>
      <c r="S141" s="54">
        <v>121</v>
      </c>
      <c r="T141" s="76" t="s">
        <v>91</v>
      </c>
      <c r="U141" s="46">
        <v>8577.93</v>
      </c>
      <c r="V141" s="47">
        <v>7794.78</v>
      </c>
      <c r="W141" s="43">
        <v>5388.14</v>
      </c>
      <c r="X141" s="81">
        <v>5683.65</v>
      </c>
      <c r="Y141" s="81">
        <v>5514.16</v>
      </c>
      <c r="Z141" s="81">
        <v>6063.42</v>
      </c>
      <c r="AA141" s="81"/>
      <c r="AB141" s="84"/>
      <c r="AC141" s="84"/>
      <c r="AD141" s="84"/>
      <c r="AE141" s="84"/>
      <c r="AF141" s="84"/>
      <c r="AG141" s="65">
        <f t="shared" si="4"/>
        <v>39022.08</v>
      </c>
      <c r="BB141" s="15"/>
      <c r="BC141" s="23"/>
    </row>
    <row r="142" spans="1:55" ht="12" thickBot="1">
      <c r="A142" s="54">
        <v>122</v>
      </c>
      <c r="B142" s="76" t="s">
        <v>92</v>
      </c>
      <c r="C142" s="47">
        <v>12576.64</v>
      </c>
      <c r="D142" s="47">
        <v>12576.64</v>
      </c>
      <c r="E142" s="47">
        <v>12576.64</v>
      </c>
      <c r="F142" s="47">
        <v>12576.64</v>
      </c>
      <c r="G142" s="47">
        <v>12576.64</v>
      </c>
      <c r="H142" s="47">
        <v>12576.64</v>
      </c>
      <c r="I142" s="47"/>
      <c r="J142" s="47"/>
      <c r="K142" s="47"/>
      <c r="L142" s="47"/>
      <c r="M142" s="47"/>
      <c r="N142" s="47"/>
      <c r="O142" s="47">
        <v>753.36</v>
      </c>
      <c r="P142" s="47">
        <f>406.97+406.97+406.97+406.97+406.97+406.97</f>
        <v>2441.82</v>
      </c>
      <c r="Q142" s="73">
        <f t="shared" si="3"/>
        <v>78655.02</v>
      </c>
      <c r="R142" s="61"/>
      <c r="S142" s="54">
        <v>122</v>
      </c>
      <c r="T142" s="76" t="s">
        <v>92</v>
      </c>
      <c r="U142" s="46">
        <v>14479.72</v>
      </c>
      <c r="V142" s="47">
        <v>23275.16</v>
      </c>
      <c r="W142" s="43">
        <v>10180.41</v>
      </c>
      <c r="X142" s="81">
        <v>36609.79</v>
      </c>
      <c r="Y142" s="81">
        <v>12440.5</v>
      </c>
      <c r="Z142" s="81">
        <v>11426.66</v>
      </c>
      <c r="AA142" s="81"/>
      <c r="AB142" s="84"/>
      <c r="AC142" s="84"/>
      <c r="AD142" s="84"/>
      <c r="AE142" s="84"/>
      <c r="AF142" s="84"/>
      <c r="AG142" s="65">
        <f t="shared" si="4"/>
        <v>108412.23999999999</v>
      </c>
      <c r="BB142" s="15"/>
      <c r="BC142" s="23"/>
    </row>
    <row r="143" spans="1:55" ht="12" thickBot="1">
      <c r="A143" s="54">
        <v>123</v>
      </c>
      <c r="B143" s="76" t="s">
        <v>93</v>
      </c>
      <c r="C143" s="47">
        <v>29820.67</v>
      </c>
      <c r="D143" s="47">
        <v>29820.67</v>
      </c>
      <c r="E143" s="47">
        <v>29820.67</v>
      </c>
      <c r="F143" s="47">
        <v>29820.67</v>
      </c>
      <c r="G143" s="47">
        <v>29820.67</v>
      </c>
      <c r="H143" s="47">
        <v>29820.67</v>
      </c>
      <c r="I143" s="47"/>
      <c r="J143" s="47"/>
      <c r="K143" s="47"/>
      <c r="L143" s="47"/>
      <c r="M143" s="47"/>
      <c r="N143" s="47"/>
      <c r="O143" s="47">
        <v>2074.56</v>
      </c>
      <c r="P143" s="47"/>
      <c r="Q143" s="73">
        <f t="shared" si="3"/>
        <v>180998.57999999996</v>
      </c>
      <c r="R143" s="61"/>
      <c r="S143" s="54">
        <v>123</v>
      </c>
      <c r="T143" s="76" t="s">
        <v>93</v>
      </c>
      <c r="U143" s="46">
        <v>26428.46</v>
      </c>
      <c r="V143" s="47">
        <v>27295.58</v>
      </c>
      <c r="W143" s="43">
        <v>21770.97</v>
      </c>
      <c r="X143" s="81">
        <v>23186.83</v>
      </c>
      <c r="Y143" s="81">
        <v>22308.06</v>
      </c>
      <c r="Z143" s="81">
        <v>22090.8</v>
      </c>
      <c r="AA143" s="81"/>
      <c r="AB143" s="84"/>
      <c r="AC143" s="84"/>
      <c r="AD143" s="84"/>
      <c r="AE143" s="84"/>
      <c r="AF143" s="84"/>
      <c r="AG143" s="65">
        <f t="shared" si="4"/>
        <v>143080.7</v>
      </c>
      <c r="BB143" s="15"/>
      <c r="BC143" s="23"/>
    </row>
    <row r="144" spans="1:55" ht="12" thickBot="1">
      <c r="A144" s="35">
        <v>124</v>
      </c>
      <c r="B144" s="76" t="s">
        <v>94</v>
      </c>
      <c r="C144" s="47">
        <v>11566.14</v>
      </c>
      <c r="D144" s="47">
        <v>11566.14</v>
      </c>
      <c r="E144" s="47">
        <v>11566.14</v>
      </c>
      <c r="F144" s="47">
        <v>11566.14</v>
      </c>
      <c r="G144" s="47">
        <v>11566.14</v>
      </c>
      <c r="H144" s="47">
        <v>11566.14</v>
      </c>
      <c r="I144" s="47"/>
      <c r="J144" s="47"/>
      <c r="K144" s="47"/>
      <c r="L144" s="47"/>
      <c r="M144" s="47"/>
      <c r="N144" s="47"/>
      <c r="O144" s="47">
        <v>946.14</v>
      </c>
      <c r="P144" s="47">
        <f>1611.02+1611.02+1611.02+1611.02+1611.02+1611.02</f>
        <v>9666.12</v>
      </c>
      <c r="Q144" s="73">
        <f t="shared" si="3"/>
        <v>80009.09999999999</v>
      </c>
      <c r="R144" s="61"/>
      <c r="S144" s="35">
        <v>124</v>
      </c>
      <c r="T144" s="76" t="s">
        <v>94</v>
      </c>
      <c r="U144" s="46">
        <v>12043.05</v>
      </c>
      <c r="V144" s="47">
        <v>13937.07</v>
      </c>
      <c r="W144" s="43">
        <v>9325.05</v>
      </c>
      <c r="X144" s="81">
        <v>10080.05</v>
      </c>
      <c r="Y144" s="81">
        <v>9818.61</v>
      </c>
      <c r="Z144" s="81">
        <v>9480.83</v>
      </c>
      <c r="AA144" s="81"/>
      <c r="AB144" s="84"/>
      <c r="AC144" s="84"/>
      <c r="AD144" s="84"/>
      <c r="AE144" s="84"/>
      <c r="AF144" s="84"/>
      <c r="AG144" s="65">
        <f t="shared" si="4"/>
        <v>64684.66</v>
      </c>
      <c r="BB144" s="15"/>
      <c r="BC144" s="23"/>
    </row>
    <row r="145" spans="1:55" ht="12" thickBot="1">
      <c r="A145" s="54">
        <v>125</v>
      </c>
      <c r="B145" s="76" t="s">
        <v>95</v>
      </c>
      <c r="C145" s="47">
        <v>21817.34</v>
      </c>
      <c r="D145" s="47">
        <v>21817.34</v>
      </c>
      <c r="E145" s="47">
        <v>21817.34</v>
      </c>
      <c r="F145" s="47">
        <v>21817.34</v>
      </c>
      <c r="G145" s="47">
        <v>21817.34</v>
      </c>
      <c r="H145" s="47">
        <v>21817.34</v>
      </c>
      <c r="I145" s="47"/>
      <c r="J145" s="47"/>
      <c r="K145" s="47"/>
      <c r="L145" s="47"/>
      <c r="M145" s="47"/>
      <c r="N145" s="47"/>
      <c r="O145" s="47">
        <v>4044.54</v>
      </c>
      <c r="P145" s="47">
        <f>1058.6+923.73+923.73+1058.6+923.73+1193.47</f>
        <v>6081.86</v>
      </c>
      <c r="Q145" s="73">
        <f t="shared" si="3"/>
        <v>141030.43999999997</v>
      </c>
      <c r="R145" s="61"/>
      <c r="S145" s="54">
        <v>125</v>
      </c>
      <c r="T145" s="76" t="s">
        <v>95</v>
      </c>
      <c r="U145" s="46">
        <v>23935.81</v>
      </c>
      <c r="V145" s="47">
        <v>28590.71</v>
      </c>
      <c r="W145" s="43">
        <v>23368.89</v>
      </c>
      <c r="X145" s="81">
        <v>26481.55</v>
      </c>
      <c r="Y145" s="81">
        <v>25230.51</v>
      </c>
      <c r="Z145" s="81">
        <v>26244.83</v>
      </c>
      <c r="AA145" s="81"/>
      <c r="AB145" s="84"/>
      <c r="AC145" s="84"/>
      <c r="AD145" s="84"/>
      <c r="AE145" s="84"/>
      <c r="AF145" s="84"/>
      <c r="AG145" s="65">
        <f t="shared" si="4"/>
        <v>153852.3</v>
      </c>
      <c r="BB145" s="15"/>
      <c r="BC145" s="23"/>
    </row>
    <row r="146" spans="1:55" ht="12" thickBot="1">
      <c r="A146" s="56">
        <v>126</v>
      </c>
      <c r="B146" s="76" t="s">
        <v>96</v>
      </c>
      <c r="C146" s="47">
        <v>22494.16</v>
      </c>
      <c r="D146" s="47">
        <v>22494.16</v>
      </c>
      <c r="E146" s="47">
        <v>22494.16</v>
      </c>
      <c r="F146" s="47">
        <v>22494.16</v>
      </c>
      <c r="G146" s="47">
        <v>22494.16</v>
      </c>
      <c r="H146" s="47">
        <v>22494.16</v>
      </c>
      <c r="I146" s="47"/>
      <c r="J146" s="47"/>
      <c r="K146" s="47"/>
      <c r="L146" s="47"/>
      <c r="M146" s="47"/>
      <c r="N146" s="47"/>
      <c r="O146" s="47">
        <v>3716.04</v>
      </c>
      <c r="P146" s="47"/>
      <c r="Q146" s="73">
        <f t="shared" si="3"/>
        <v>138681</v>
      </c>
      <c r="R146" s="61"/>
      <c r="S146" s="56">
        <v>126</v>
      </c>
      <c r="T146" s="76" t="s">
        <v>96</v>
      </c>
      <c r="U146" s="46">
        <v>25198.78</v>
      </c>
      <c r="V146" s="47">
        <v>23285.05</v>
      </c>
      <c r="W146" s="43">
        <v>22973.11</v>
      </c>
      <c r="X146" s="81">
        <v>24084.67</v>
      </c>
      <c r="Y146" s="81">
        <v>25156.31</v>
      </c>
      <c r="Z146" s="81">
        <v>23324.55</v>
      </c>
      <c r="AA146" s="81"/>
      <c r="AB146" s="84"/>
      <c r="AC146" s="84"/>
      <c r="AD146" s="84"/>
      <c r="AE146" s="84"/>
      <c r="AF146" s="84"/>
      <c r="AG146" s="65">
        <f t="shared" si="4"/>
        <v>144022.47</v>
      </c>
      <c r="BB146" s="15"/>
      <c r="BC146" s="23"/>
    </row>
    <row r="147" spans="1:55" ht="12" thickBot="1">
      <c r="A147" s="54">
        <v>127</v>
      </c>
      <c r="B147" s="76" t="s">
        <v>97</v>
      </c>
      <c r="C147" s="47">
        <v>15037.44</v>
      </c>
      <c r="D147" s="47">
        <v>15037.44</v>
      </c>
      <c r="E147" s="47">
        <v>15037.44</v>
      </c>
      <c r="F147" s="47">
        <v>15037.44</v>
      </c>
      <c r="G147" s="47">
        <v>15038.4</v>
      </c>
      <c r="H147" s="47">
        <v>15038.4</v>
      </c>
      <c r="I147" s="47"/>
      <c r="J147" s="47"/>
      <c r="K147" s="47"/>
      <c r="L147" s="47"/>
      <c r="M147" s="47"/>
      <c r="N147" s="47"/>
      <c r="O147" s="47">
        <v>1924.2</v>
      </c>
      <c r="P147" s="47"/>
      <c r="Q147" s="73">
        <f t="shared" si="3"/>
        <v>92150.76</v>
      </c>
      <c r="R147" s="61"/>
      <c r="S147" s="54">
        <v>127</v>
      </c>
      <c r="T147" s="76" t="s">
        <v>97</v>
      </c>
      <c r="U147" s="46">
        <v>14057.47</v>
      </c>
      <c r="V147" s="47">
        <v>14468.39</v>
      </c>
      <c r="W147" s="43">
        <v>14227.62</v>
      </c>
      <c r="X147" s="81">
        <v>13102.67</v>
      </c>
      <c r="Y147" s="81">
        <v>13895.54</v>
      </c>
      <c r="Z147" s="81">
        <v>12243.78</v>
      </c>
      <c r="AA147" s="81"/>
      <c r="AB147" s="84"/>
      <c r="AC147" s="84"/>
      <c r="AD147" s="84"/>
      <c r="AE147" s="84"/>
      <c r="AF147" s="84"/>
      <c r="AG147" s="65">
        <f t="shared" si="4"/>
        <v>81995.47</v>
      </c>
      <c r="BB147" s="15"/>
      <c r="BC147" s="23"/>
    </row>
    <row r="148" spans="1:55" ht="12" thickBot="1">
      <c r="A148" s="54">
        <v>127</v>
      </c>
      <c r="B148" s="76" t="s">
        <v>98</v>
      </c>
      <c r="C148" s="47">
        <v>15003.84</v>
      </c>
      <c r="D148" s="47">
        <v>15003.84</v>
      </c>
      <c r="E148" s="47">
        <v>15003.84</v>
      </c>
      <c r="F148" s="47">
        <v>14994.24</v>
      </c>
      <c r="G148" s="47">
        <v>14994.24</v>
      </c>
      <c r="H148" s="47">
        <v>14994.24</v>
      </c>
      <c r="I148" s="47"/>
      <c r="J148" s="47"/>
      <c r="K148" s="47"/>
      <c r="L148" s="47"/>
      <c r="M148" s="47"/>
      <c r="N148" s="47"/>
      <c r="O148" s="47">
        <v>1924.26</v>
      </c>
      <c r="P148" s="47"/>
      <c r="Q148" s="73">
        <f t="shared" si="3"/>
        <v>91918.5</v>
      </c>
      <c r="R148" s="61"/>
      <c r="S148" s="54">
        <v>127</v>
      </c>
      <c r="T148" s="76" t="s">
        <v>98</v>
      </c>
      <c r="U148" s="46">
        <v>15272.81</v>
      </c>
      <c r="V148" s="47">
        <v>13895.92</v>
      </c>
      <c r="W148" s="43">
        <v>13823.35</v>
      </c>
      <c r="X148" s="81">
        <v>13999.97</v>
      </c>
      <c r="Y148" s="81">
        <v>14241.2</v>
      </c>
      <c r="Z148" s="81">
        <v>12583.14</v>
      </c>
      <c r="AA148" s="81"/>
      <c r="AB148" s="84"/>
      <c r="AC148" s="84"/>
      <c r="AD148" s="84"/>
      <c r="AE148" s="84"/>
      <c r="AF148" s="84"/>
      <c r="AG148" s="65">
        <f t="shared" si="4"/>
        <v>83816.39</v>
      </c>
      <c r="BB148" s="15"/>
      <c r="BC148" s="23"/>
    </row>
    <row r="149" spans="1:55" ht="12" thickBot="1">
      <c r="A149" s="54">
        <v>128</v>
      </c>
      <c r="B149" s="76" t="s">
        <v>99</v>
      </c>
      <c r="C149" s="47">
        <v>14270.84</v>
      </c>
      <c r="D149" s="47">
        <v>14270.84</v>
      </c>
      <c r="E149" s="47">
        <v>14270.84</v>
      </c>
      <c r="F149" s="47">
        <v>14270.84</v>
      </c>
      <c r="G149" s="47">
        <v>14287.18</v>
      </c>
      <c r="H149" s="47">
        <v>14288.04</v>
      </c>
      <c r="I149" s="47"/>
      <c r="J149" s="47"/>
      <c r="K149" s="47"/>
      <c r="L149" s="47"/>
      <c r="M149" s="47"/>
      <c r="N149" s="47"/>
      <c r="O149" s="47">
        <v>1197.7</v>
      </c>
      <c r="P149" s="47">
        <f>1141.26+1141.26+1141.26+1141.26+1140.9+1140.9</f>
        <v>6846.84</v>
      </c>
      <c r="Q149" s="73">
        <f t="shared" si="3"/>
        <v>93703.12000000001</v>
      </c>
      <c r="R149" s="61"/>
      <c r="S149" s="54">
        <v>128</v>
      </c>
      <c r="T149" s="76" t="s">
        <v>99</v>
      </c>
      <c r="U149" s="46">
        <v>14560</v>
      </c>
      <c r="V149" s="47">
        <v>14120.21</v>
      </c>
      <c r="W149" s="46">
        <v>11507.8</v>
      </c>
      <c r="X149" s="81">
        <v>20372.9</v>
      </c>
      <c r="Y149" s="81">
        <v>11914.13</v>
      </c>
      <c r="Z149" s="81">
        <v>11721.72</v>
      </c>
      <c r="AA149" s="81"/>
      <c r="AB149" s="84"/>
      <c r="AC149" s="84"/>
      <c r="AD149" s="84"/>
      <c r="AE149" s="84"/>
      <c r="AF149" s="84"/>
      <c r="AG149" s="66">
        <f t="shared" si="4"/>
        <v>84196.76</v>
      </c>
      <c r="BB149" s="15"/>
      <c r="BC149" s="18"/>
    </row>
    <row r="150" spans="1:55" ht="12" thickBot="1">
      <c r="A150" s="54">
        <v>129</v>
      </c>
      <c r="B150" s="76" t="s">
        <v>100</v>
      </c>
      <c r="C150" s="45">
        <v>10541.88</v>
      </c>
      <c r="D150" s="45">
        <v>10541.88</v>
      </c>
      <c r="E150" s="45">
        <v>10541.88</v>
      </c>
      <c r="F150" s="45">
        <v>10541.88</v>
      </c>
      <c r="G150" s="45">
        <v>10546.18</v>
      </c>
      <c r="H150" s="45">
        <v>10546.18</v>
      </c>
      <c r="I150" s="45"/>
      <c r="J150" s="45"/>
      <c r="K150" s="45"/>
      <c r="L150" s="45"/>
      <c r="M150" s="45"/>
      <c r="N150" s="45"/>
      <c r="O150" s="47">
        <v>666.7</v>
      </c>
      <c r="P150" s="45">
        <f>371.41+371.41+371.41+371.41+371.41+371.41</f>
        <v>2228.46</v>
      </c>
      <c r="Q150" s="73">
        <f t="shared" si="3"/>
        <v>66155.04</v>
      </c>
      <c r="R150" s="61"/>
      <c r="S150" s="54">
        <v>129</v>
      </c>
      <c r="T150" s="78" t="s">
        <v>100</v>
      </c>
      <c r="U150" s="70">
        <v>11022.41</v>
      </c>
      <c r="V150" s="47">
        <v>12308.64</v>
      </c>
      <c r="W150" s="43">
        <v>9823.41</v>
      </c>
      <c r="X150" s="80">
        <v>9971.88</v>
      </c>
      <c r="Y150" s="80">
        <v>10481.59</v>
      </c>
      <c r="Z150" s="80">
        <v>10302.54</v>
      </c>
      <c r="AA150" s="80"/>
      <c r="AB150" s="85"/>
      <c r="AC150" s="85"/>
      <c r="AD150" s="85"/>
      <c r="AE150" s="85"/>
      <c r="AF150" s="85"/>
      <c r="AG150" s="65">
        <f t="shared" si="4"/>
        <v>63910.469999999994</v>
      </c>
      <c r="BB150" s="15"/>
      <c r="BC150" s="18"/>
    </row>
    <row r="151" spans="1:55" ht="12" thickBot="1">
      <c r="A151" s="54">
        <v>130</v>
      </c>
      <c r="B151" s="76" t="s">
        <v>101</v>
      </c>
      <c r="C151" s="47">
        <v>2306.52</v>
      </c>
      <c r="D151" s="47">
        <v>2306.52</v>
      </c>
      <c r="E151" s="47">
        <v>2306.52</v>
      </c>
      <c r="F151" s="47">
        <v>2306.52</v>
      </c>
      <c r="G151" s="47">
        <v>2306.52</v>
      </c>
      <c r="H151" s="47">
        <v>2306.52</v>
      </c>
      <c r="I151" s="47"/>
      <c r="J151" s="47"/>
      <c r="K151" s="47"/>
      <c r="L151" s="47"/>
      <c r="M151" s="47"/>
      <c r="N151" s="47"/>
      <c r="O151" s="47">
        <v>92.34</v>
      </c>
      <c r="P151" s="47"/>
      <c r="Q151" s="73">
        <f aca="true" t="shared" si="5" ref="Q151:Q159">SUM(C151:P151)</f>
        <v>13931.460000000001</v>
      </c>
      <c r="R151" s="61"/>
      <c r="S151" s="54">
        <v>130</v>
      </c>
      <c r="T151" s="76" t="s">
        <v>101</v>
      </c>
      <c r="U151" s="69">
        <v>1984.79</v>
      </c>
      <c r="V151" s="45">
        <v>3240.85</v>
      </c>
      <c r="W151" s="43">
        <v>1818.2</v>
      </c>
      <c r="X151" s="81">
        <v>2022.24</v>
      </c>
      <c r="Y151" s="81">
        <v>1895.32</v>
      </c>
      <c r="Z151" s="81">
        <v>1831.73</v>
      </c>
      <c r="AA151" s="81"/>
      <c r="AB151" s="84"/>
      <c r="AC151" s="84"/>
      <c r="AD151" s="84"/>
      <c r="AE151" s="84"/>
      <c r="AF151" s="84"/>
      <c r="AG151" s="65">
        <f aca="true" t="shared" si="6" ref="AG151:AG159">SUM(U151:AF151)</f>
        <v>12793.13</v>
      </c>
      <c r="BB151" s="15"/>
      <c r="BC151" s="18"/>
    </row>
    <row r="152" spans="1:55" ht="12" thickBot="1">
      <c r="A152" s="54">
        <v>131</v>
      </c>
      <c r="B152" s="76" t="s">
        <v>102</v>
      </c>
      <c r="C152" s="47">
        <v>10518.66</v>
      </c>
      <c r="D152" s="47">
        <v>10518.66</v>
      </c>
      <c r="E152" s="47">
        <v>10518.66</v>
      </c>
      <c r="F152" s="47">
        <v>10518.66</v>
      </c>
      <c r="G152" s="47">
        <v>10518.66</v>
      </c>
      <c r="H152" s="47">
        <v>10518.66</v>
      </c>
      <c r="I152" s="47"/>
      <c r="J152" s="47"/>
      <c r="K152" s="47"/>
      <c r="L152" s="47"/>
      <c r="M152" s="47"/>
      <c r="N152" s="47"/>
      <c r="O152" s="47">
        <v>1233.12</v>
      </c>
      <c r="P152" s="47">
        <f>971.38+971.38+971.38+971.38+971.38+971.38</f>
        <v>5828.28</v>
      </c>
      <c r="Q152" s="73">
        <f t="shared" si="5"/>
        <v>70173.36000000002</v>
      </c>
      <c r="R152" s="61"/>
      <c r="S152" s="54">
        <v>131</v>
      </c>
      <c r="T152" s="76" t="s">
        <v>102</v>
      </c>
      <c r="U152" s="69">
        <v>11249.28</v>
      </c>
      <c r="V152" s="47">
        <v>13254.35</v>
      </c>
      <c r="W152" s="43">
        <v>10813.35</v>
      </c>
      <c r="X152" s="81">
        <v>10555.58</v>
      </c>
      <c r="Y152" s="81">
        <v>12960.74</v>
      </c>
      <c r="Z152" s="81">
        <v>9830.45</v>
      </c>
      <c r="AA152" s="81"/>
      <c r="AB152" s="84"/>
      <c r="AC152" s="84"/>
      <c r="AD152" s="84"/>
      <c r="AE152" s="84"/>
      <c r="AF152" s="84"/>
      <c r="AG152" s="65">
        <f t="shared" si="6"/>
        <v>68663.75</v>
      </c>
      <c r="BB152" s="15"/>
      <c r="BC152" s="18"/>
    </row>
    <row r="153" spans="1:55" ht="12" thickBot="1">
      <c r="A153" s="54">
        <v>132</v>
      </c>
      <c r="B153" s="76" t="s">
        <v>103</v>
      </c>
      <c r="C153" s="47">
        <v>5528.94</v>
      </c>
      <c r="D153" s="47">
        <v>5528.94</v>
      </c>
      <c r="E153" s="47">
        <v>5528.94</v>
      </c>
      <c r="F153" s="47">
        <v>5528.94</v>
      </c>
      <c r="G153" s="47">
        <v>5528.94</v>
      </c>
      <c r="H153" s="47">
        <v>5528.94</v>
      </c>
      <c r="I153" s="47"/>
      <c r="J153" s="47"/>
      <c r="K153" s="47"/>
      <c r="L153" s="47"/>
      <c r="M153" s="47"/>
      <c r="N153" s="47"/>
      <c r="O153" s="47">
        <v>350.4</v>
      </c>
      <c r="P153" s="47"/>
      <c r="Q153" s="73">
        <f t="shared" si="5"/>
        <v>33524.04</v>
      </c>
      <c r="R153" s="61"/>
      <c r="S153" s="54">
        <v>132</v>
      </c>
      <c r="T153" s="76" t="s">
        <v>103</v>
      </c>
      <c r="U153" s="69">
        <v>6365.9</v>
      </c>
      <c r="V153" s="47">
        <v>5435.67</v>
      </c>
      <c r="W153" s="43">
        <v>5315.96</v>
      </c>
      <c r="X153" s="81">
        <v>4764.8</v>
      </c>
      <c r="Y153" s="81">
        <v>5482.77</v>
      </c>
      <c r="Z153" s="81">
        <v>5432.25</v>
      </c>
      <c r="AA153" s="81"/>
      <c r="AB153" s="84"/>
      <c r="AC153" s="84"/>
      <c r="AD153" s="84"/>
      <c r="AE153" s="84"/>
      <c r="AF153" s="84"/>
      <c r="AG153" s="65">
        <f t="shared" si="6"/>
        <v>32797.35</v>
      </c>
      <c r="BB153" s="15"/>
      <c r="BC153" s="18"/>
    </row>
    <row r="154" spans="1:55" ht="12" thickBot="1">
      <c r="A154" s="54">
        <v>133</v>
      </c>
      <c r="B154" s="76" t="s">
        <v>104</v>
      </c>
      <c r="C154" s="47">
        <v>4747.2</v>
      </c>
      <c r="D154" s="47">
        <v>4747.2</v>
      </c>
      <c r="E154" s="47">
        <v>4747.2</v>
      </c>
      <c r="F154" s="47">
        <v>4747.2</v>
      </c>
      <c r="G154" s="47">
        <v>4747.2</v>
      </c>
      <c r="H154" s="47">
        <v>4747.2</v>
      </c>
      <c r="I154" s="47"/>
      <c r="J154" s="47"/>
      <c r="K154" s="47"/>
      <c r="L154" s="47"/>
      <c r="M154" s="47"/>
      <c r="N154" s="47"/>
      <c r="O154" s="47">
        <v>325.08</v>
      </c>
      <c r="P154" s="47">
        <f>662.44+662.44+662.44+662.44+662.44+662.44</f>
        <v>3974.6400000000003</v>
      </c>
      <c r="Q154" s="73">
        <f t="shared" si="5"/>
        <v>32782.920000000006</v>
      </c>
      <c r="R154" s="61"/>
      <c r="S154" s="54">
        <v>133</v>
      </c>
      <c r="T154" s="76" t="s">
        <v>104</v>
      </c>
      <c r="U154" s="69">
        <v>5480.16</v>
      </c>
      <c r="V154" s="47">
        <v>6382.72</v>
      </c>
      <c r="W154" s="43">
        <v>4463.91</v>
      </c>
      <c r="X154" s="81">
        <v>4890.46</v>
      </c>
      <c r="Y154" s="81">
        <v>4834.26</v>
      </c>
      <c r="Z154" s="81">
        <v>4557.57</v>
      </c>
      <c r="AA154" s="81"/>
      <c r="AB154" s="84"/>
      <c r="AC154" s="84"/>
      <c r="AD154" s="84"/>
      <c r="AE154" s="84"/>
      <c r="AF154" s="84"/>
      <c r="AG154" s="65">
        <f t="shared" si="6"/>
        <v>30609.08</v>
      </c>
      <c r="BB154" s="15"/>
      <c r="BC154" s="18"/>
    </row>
    <row r="155" spans="1:55" ht="12" thickBot="1">
      <c r="A155" s="54">
        <v>134</v>
      </c>
      <c r="B155" s="76" t="s">
        <v>105</v>
      </c>
      <c r="C155" s="47">
        <v>4618.54</v>
      </c>
      <c r="D155" s="47">
        <v>4618.54</v>
      </c>
      <c r="E155" s="47">
        <v>4618.54</v>
      </c>
      <c r="F155" s="47">
        <v>4618.54</v>
      </c>
      <c r="G155" s="47">
        <v>4618.54</v>
      </c>
      <c r="H155" s="47">
        <v>4618.54</v>
      </c>
      <c r="I155" s="47"/>
      <c r="J155" s="47"/>
      <c r="K155" s="47"/>
      <c r="L155" s="47"/>
      <c r="M155" s="47"/>
      <c r="N155" s="47"/>
      <c r="O155" s="47">
        <v>350.4</v>
      </c>
      <c r="P155" s="47"/>
      <c r="Q155" s="73">
        <f t="shared" si="5"/>
        <v>28061.640000000003</v>
      </c>
      <c r="R155" s="61"/>
      <c r="S155" s="54">
        <v>134</v>
      </c>
      <c r="T155" s="76" t="s">
        <v>105</v>
      </c>
      <c r="U155" s="69">
        <v>6716.84</v>
      </c>
      <c r="V155" s="47">
        <v>4927.49</v>
      </c>
      <c r="W155" s="43">
        <v>5582.67</v>
      </c>
      <c r="X155" s="81">
        <v>6373.86</v>
      </c>
      <c r="Y155" s="81">
        <v>4583.34</v>
      </c>
      <c r="Z155" s="81">
        <v>4420.9</v>
      </c>
      <c r="AA155" s="81"/>
      <c r="AB155" s="84"/>
      <c r="AC155" s="84"/>
      <c r="AD155" s="84"/>
      <c r="AE155" s="84"/>
      <c r="AF155" s="84"/>
      <c r="AG155" s="65">
        <f t="shared" si="6"/>
        <v>32605.1</v>
      </c>
      <c r="BB155" s="15"/>
      <c r="BC155" s="18"/>
    </row>
    <row r="156" spans="1:55" ht="12" thickBot="1">
      <c r="A156" s="54">
        <v>135</v>
      </c>
      <c r="B156" s="76" t="s">
        <v>106</v>
      </c>
      <c r="C156" s="47">
        <v>7265.37</v>
      </c>
      <c r="D156" s="47">
        <v>7265.37</v>
      </c>
      <c r="E156" s="47">
        <v>7265.37</v>
      </c>
      <c r="F156" s="47">
        <v>7265.37</v>
      </c>
      <c r="G156" s="47">
        <v>7265.37</v>
      </c>
      <c r="H156" s="47">
        <v>7265.37</v>
      </c>
      <c r="I156" s="47"/>
      <c r="J156" s="47"/>
      <c r="K156" s="47"/>
      <c r="L156" s="47"/>
      <c r="M156" s="47"/>
      <c r="N156" s="47"/>
      <c r="O156" s="47">
        <v>462.06</v>
      </c>
      <c r="P156" s="47">
        <f>1075.74+1125.64+1125.64+1125.64+1125.64+1125.64</f>
        <v>6703.940000000001</v>
      </c>
      <c r="Q156" s="73">
        <f t="shared" si="5"/>
        <v>50758.22</v>
      </c>
      <c r="R156" s="61"/>
      <c r="S156" s="54">
        <v>135</v>
      </c>
      <c r="T156" s="76" t="s">
        <v>106</v>
      </c>
      <c r="U156" s="69">
        <v>8428.95</v>
      </c>
      <c r="V156" s="47">
        <v>8227.7</v>
      </c>
      <c r="W156" s="43">
        <v>7039.41</v>
      </c>
      <c r="X156" s="81">
        <v>6501.59</v>
      </c>
      <c r="Y156" s="81">
        <v>7421.78</v>
      </c>
      <c r="Z156" s="81">
        <v>7184.64</v>
      </c>
      <c r="AA156" s="81"/>
      <c r="AB156" s="84"/>
      <c r="AC156" s="84"/>
      <c r="AD156" s="84"/>
      <c r="AE156" s="84"/>
      <c r="AF156" s="84"/>
      <c r="AG156" s="65">
        <f t="shared" si="6"/>
        <v>44804.07</v>
      </c>
      <c r="BB156" s="15"/>
      <c r="BC156" s="18"/>
    </row>
    <row r="157" spans="1:55" ht="12" thickBot="1">
      <c r="A157" s="54">
        <v>136</v>
      </c>
      <c r="B157" s="76" t="s">
        <v>176</v>
      </c>
      <c r="C157" s="47">
        <v>5438.81</v>
      </c>
      <c r="D157" s="47">
        <v>5438.81</v>
      </c>
      <c r="E157" s="47">
        <v>5438.81</v>
      </c>
      <c r="F157" s="47">
        <v>5438.81</v>
      </c>
      <c r="G157" s="47">
        <v>5438.81</v>
      </c>
      <c r="H157" s="47">
        <v>5438.81</v>
      </c>
      <c r="I157" s="47"/>
      <c r="J157" s="47"/>
      <c r="K157" s="47"/>
      <c r="L157" s="47"/>
      <c r="M157" s="47"/>
      <c r="N157" s="47"/>
      <c r="O157" s="47">
        <v>337.56</v>
      </c>
      <c r="P157" s="47">
        <f>462.49+222.17+342.33+343.33+342.33+342.33</f>
        <v>2054.98</v>
      </c>
      <c r="Q157" s="73">
        <f t="shared" si="5"/>
        <v>35025.40000000001</v>
      </c>
      <c r="R157" s="61"/>
      <c r="S157" s="54">
        <v>136</v>
      </c>
      <c r="T157" s="76" t="s">
        <v>176</v>
      </c>
      <c r="U157" s="69">
        <v>5110.43</v>
      </c>
      <c r="V157" s="47">
        <v>4357.14</v>
      </c>
      <c r="W157" s="43">
        <v>5096.91</v>
      </c>
      <c r="X157" s="81">
        <v>4500.82</v>
      </c>
      <c r="Y157" s="81">
        <v>4458.25</v>
      </c>
      <c r="Z157" s="81">
        <v>4234.82</v>
      </c>
      <c r="AA157" s="81"/>
      <c r="AB157" s="84"/>
      <c r="AC157" s="84"/>
      <c r="AD157" s="84"/>
      <c r="AE157" s="84"/>
      <c r="AF157" s="84"/>
      <c r="AG157" s="65">
        <f t="shared" si="6"/>
        <v>27758.37</v>
      </c>
      <c r="BB157" s="15"/>
      <c r="BC157" s="18"/>
    </row>
    <row r="158" spans="1:55" ht="12" thickBot="1">
      <c r="A158" s="35">
        <v>137</v>
      </c>
      <c r="B158" s="76" t="s">
        <v>107</v>
      </c>
      <c r="C158" s="47">
        <v>5345.35</v>
      </c>
      <c r="D158" s="47">
        <v>5345.35</v>
      </c>
      <c r="E158" s="47">
        <v>5345.35</v>
      </c>
      <c r="F158" s="47">
        <v>5345.35</v>
      </c>
      <c r="G158" s="47">
        <v>5345.35</v>
      </c>
      <c r="H158" s="47">
        <v>5345.35</v>
      </c>
      <c r="I158" s="47"/>
      <c r="J158" s="47"/>
      <c r="K158" s="47"/>
      <c r="L158" s="47"/>
      <c r="M158" s="47"/>
      <c r="N158" s="47"/>
      <c r="O158" s="47">
        <v>315.3</v>
      </c>
      <c r="P158" s="47">
        <f>454.38+454.38+454.38+454.38+454.38+454.38</f>
        <v>2726.28</v>
      </c>
      <c r="Q158" s="73">
        <f t="shared" si="5"/>
        <v>35113.68</v>
      </c>
      <c r="R158" s="61"/>
      <c r="S158" s="35">
        <v>137</v>
      </c>
      <c r="T158" s="76" t="s">
        <v>107</v>
      </c>
      <c r="U158" s="69">
        <v>5900.58</v>
      </c>
      <c r="V158" s="47">
        <v>6920.34</v>
      </c>
      <c r="W158" s="43">
        <v>5246.07</v>
      </c>
      <c r="X158" s="81">
        <v>4587.45</v>
      </c>
      <c r="Y158" s="81">
        <v>4568.16</v>
      </c>
      <c r="Z158" s="81">
        <v>4926.93</v>
      </c>
      <c r="AA158" s="81"/>
      <c r="AB158" s="84"/>
      <c r="AC158" s="84"/>
      <c r="AD158" s="84"/>
      <c r="AE158" s="84"/>
      <c r="AF158" s="84"/>
      <c r="AG158" s="65">
        <f t="shared" si="6"/>
        <v>32149.53</v>
      </c>
      <c r="BB158" s="15"/>
      <c r="BC158" s="18"/>
    </row>
    <row r="159" spans="1:55" ht="10.5" customHeight="1" thickBot="1">
      <c r="A159" s="35">
        <v>138</v>
      </c>
      <c r="B159" s="75" t="s">
        <v>108</v>
      </c>
      <c r="C159" s="49">
        <v>5571.08</v>
      </c>
      <c r="D159" s="49">
        <v>5571.08</v>
      </c>
      <c r="E159" s="49">
        <v>5571.08</v>
      </c>
      <c r="F159" s="49">
        <v>5571.08</v>
      </c>
      <c r="G159" s="49">
        <v>5571.08</v>
      </c>
      <c r="H159" s="49">
        <v>5571.08</v>
      </c>
      <c r="I159" s="49"/>
      <c r="J159" s="49"/>
      <c r="K159" s="49"/>
      <c r="L159" s="49"/>
      <c r="M159" s="49"/>
      <c r="N159" s="49"/>
      <c r="O159" s="48">
        <v>367.56</v>
      </c>
      <c r="P159" s="47"/>
      <c r="Q159" s="73">
        <f t="shared" si="5"/>
        <v>33794.04</v>
      </c>
      <c r="R159" s="61"/>
      <c r="S159" s="35">
        <v>138</v>
      </c>
      <c r="T159" s="75" t="s">
        <v>108</v>
      </c>
      <c r="U159" s="69">
        <v>6395.67</v>
      </c>
      <c r="V159" s="47">
        <v>5947.86</v>
      </c>
      <c r="W159" s="43">
        <v>5485.5</v>
      </c>
      <c r="X159" s="81">
        <v>4796.3</v>
      </c>
      <c r="Y159" s="81">
        <v>4839.34</v>
      </c>
      <c r="Z159" s="81">
        <v>4513</v>
      </c>
      <c r="AA159" s="81"/>
      <c r="AB159" s="84"/>
      <c r="AC159" s="84"/>
      <c r="AD159" s="84"/>
      <c r="AE159" s="84"/>
      <c r="AF159" s="84"/>
      <c r="AG159" s="65">
        <f t="shared" si="6"/>
        <v>31977.67</v>
      </c>
      <c r="BB159" s="15"/>
      <c r="BC159" s="18"/>
    </row>
    <row r="160" spans="1:55" ht="13.5" customHeight="1" hidden="1" thickBot="1">
      <c r="A160" s="121">
        <v>128</v>
      </c>
      <c r="B160" s="108" t="s">
        <v>2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24"/>
      <c r="O160" s="125"/>
      <c r="P160" s="128"/>
      <c r="Q160" s="128" t="s">
        <v>147</v>
      </c>
      <c r="R160" s="58"/>
      <c r="S160" s="121" t="s">
        <v>139</v>
      </c>
      <c r="T160" s="108" t="s">
        <v>2</v>
      </c>
      <c r="U160" s="111"/>
      <c r="V160" s="112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4" t="s">
        <v>1</v>
      </c>
      <c r="BB160" s="15"/>
      <c r="BC160" s="15"/>
    </row>
    <row r="161" spans="1:55" ht="12" customHeight="1" hidden="1" thickBot="1">
      <c r="A161" s="122"/>
      <c r="B161" s="109"/>
      <c r="C161" s="117"/>
      <c r="D161" s="120"/>
      <c r="E161" s="104"/>
      <c r="F161" s="104"/>
      <c r="G161" s="104"/>
      <c r="H161" s="120"/>
      <c r="I161" s="104"/>
      <c r="J161" s="120"/>
      <c r="K161" s="104"/>
      <c r="L161" s="105"/>
      <c r="M161" s="96"/>
      <c r="N161" s="104"/>
      <c r="O161" s="126"/>
      <c r="P161" s="129"/>
      <c r="Q161" s="129"/>
      <c r="R161" s="58"/>
      <c r="S161" s="122"/>
      <c r="T161" s="109"/>
      <c r="U161" s="101"/>
      <c r="V161" s="103"/>
      <c r="W161" s="101"/>
      <c r="X161" s="101"/>
      <c r="Y161" s="101"/>
      <c r="Z161" s="103"/>
      <c r="AA161" s="101"/>
      <c r="AB161" s="99"/>
      <c r="AC161" s="99"/>
      <c r="AD161" s="96"/>
      <c r="AE161" s="96"/>
      <c r="AF161" s="99"/>
      <c r="AG161" s="115"/>
      <c r="AK161"/>
      <c r="AL161" s="11"/>
      <c r="AM161" s="11"/>
      <c r="AN161" s="11"/>
      <c r="AP161" s="3"/>
      <c r="AQ161" s="26"/>
      <c r="AR161" s="5"/>
      <c r="AS161"/>
      <c r="AT161" s="32"/>
      <c r="AU161"/>
      <c r="AV161" s="9"/>
      <c r="AW161" s="2"/>
      <c r="AX161" s="4"/>
      <c r="AY161" s="4"/>
      <c r="BB161" s="15"/>
      <c r="BC161" s="23"/>
    </row>
    <row r="162" spans="1:55" ht="11.25" customHeight="1" hidden="1" thickBot="1">
      <c r="A162" s="122"/>
      <c r="B162" s="109"/>
      <c r="C162" s="118"/>
      <c r="D162" s="103"/>
      <c r="E162" s="101"/>
      <c r="F162" s="101"/>
      <c r="G162" s="101"/>
      <c r="H162" s="103"/>
      <c r="I162" s="101"/>
      <c r="J162" s="103"/>
      <c r="K162" s="101"/>
      <c r="L162" s="106"/>
      <c r="M162" s="97"/>
      <c r="N162" s="101"/>
      <c r="O162" s="126"/>
      <c r="P162" s="129"/>
      <c r="Q162" s="129"/>
      <c r="R162" s="58"/>
      <c r="S162" s="122"/>
      <c r="T162" s="109"/>
      <c r="U162" s="101"/>
      <c r="V162" s="103"/>
      <c r="W162" s="101"/>
      <c r="X162" s="101"/>
      <c r="Y162" s="101"/>
      <c r="Z162" s="103"/>
      <c r="AA162" s="101"/>
      <c r="AB162" s="99"/>
      <c r="AC162" s="99"/>
      <c r="AD162" s="97"/>
      <c r="AE162" s="97"/>
      <c r="AF162" s="99"/>
      <c r="AG162" s="115"/>
      <c r="AK162"/>
      <c r="AL162" s="12"/>
      <c r="AM162" s="12"/>
      <c r="AN162" s="12"/>
      <c r="AP162" s="12"/>
      <c r="AQ162" s="26"/>
      <c r="AR162" s="5"/>
      <c r="AS162"/>
      <c r="AT162" s="32"/>
      <c r="AU162"/>
      <c r="AV162" s="37"/>
      <c r="AW162" s="2"/>
      <c r="AX162" s="4"/>
      <c r="AY162" s="4"/>
      <c r="BB162" s="15"/>
      <c r="BC162" s="23"/>
    </row>
    <row r="163" spans="1:55" ht="12.75" customHeight="1" hidden="1" thickBot="1">
      <c r="A163" s="122"/>
      <c r="B163" s="109"/>
      <c r="C163" s="118"/>
      <c r="D163" s="103"/>
      <c r="E163" s="101"/>
      <c r="F163" s="101"/>
      <c r="G163" s="101"/>
      <c r="H163" s="103"/>
      <c r="I163" s="101"/>
      <c r="J163" s="103"/>
      <c r="K163" s="101"/>
      <c r="L163" s="106"/>
      <c r="M163" s="97"/>
      <c r="N163" s="101"/>
      <c r="O163" s="126"/>
      <c r="P163" s="129"/>
      <c r="Q163" s="129"/>
      <c r="R163" s="58"/>
      <c r="S163" s="122"/>
      <c r="T163" s="109"/>
      <c r="U163" s="101"/>
      <c r="V163" s="103"/>
      <c r="W163" s="101"/>
      <c r="X163" s="101"/>
      <c r="Y163" s="101"/>
      <c r="Z163" s="103"/>
      <c r="AA163" s="101"/>
      <c r="AB163" s="99"/>
      <c r="AC163" s="99"/>
      <c r="AD163" s="97"/>
      <c r="AE163" s="97"/>
      <c r="AF163" s="99"/>
      <c r="AG163" s="115"/>
      <c r="AK163"/>
      <c r="AL163" s="3"/>
      <c r="AM163" s="3"/>
      <c r="AN163" s="3"/>
      <c r="AP163" s="3"/>
      <c r="AQ163" s="26"/>
      <c r="AR163" s="5"/>
      <c r="AS163"/>
      <c r="AT163" s="32"/>
      <c r="AU163"/>
      <c r="AV163" s="37"/>
      <c r="AW163" s="2"/>
      <c r="AX163" s="4"/>
      <c r="AY163" s="4"/>
      <c r="BB163" s="15"/>
      <c r="BC163" s="23"/>
    </row>
    <row r="164" spans="1:55" ht="11.25" customHeight="1" hidden="1" thickBot="1">
      <c r="A164" s="122"/>
      <c r="B164" s="109"/>
      <c r="C164" s="118"/>
      <c r="D164" s="103"/>
      <c r="E164" s="101"/>
      <c r="F164" s="101"/>
      <c r="G164" s="101"/>
      <c r="H164" s="103"/>
      <c r="I164" s="101"/>
      <c r="J164" s="103"/>
      <c r="K164" s="101"/>
      <c r="L164" s="106"/>
      <c r="M164" s="97"/>
      <c r="N164" s="101"/>
      <c r="O164" s="126"/>
      <c r="P164" s="129"/>
      <c r="Q164" s="129"/>
      <c r="R164" s="58"/>
      <c r="S164" s="122"/>
      <c r="T164" s="109"/>
      <c r="U164" s="101"/>
      <c r="V164" s="103"/>
      <c r="W164" s="101"/>
      <c r="X164" s="101"/>
      <c r="Y164" s="101"/>
      <c r="Z164" s="103"/>
      <c r="AA164" s="101"/>
      <c r="AB164" s="99"/>
      <c r="AC164" s="99"/>
      <c r="AD164" s="97"/>
      <c r="AE164" s="97"/>
      <c r="AF164" s="99"/>
      <c r="AG164" s="115"/>
      <c r="AK164"/>
      <c r="AL164"/>
      <c r="AM164"/>
      <c r="AN164"/>
      <c r="AP164"/>
      <c r="AQ164" s="26"/>
      <c r="AR164" s="13"/>
      <c r="AS164"/>
      <c r="AT164" s="32"/>
      <c r="AU164" s="1"/>
      <c r="AV164" s="37"/>
      <c r="AW164" s="2"/>
      <c r="AX164" s="4"/>
      <c r="AY164" s="4"/>
      <c r="BB164" s="15"/>
      <c r="BC164" s="23"/>
    </row>
    <row r="165" spans="1:55" ht="12" customHeight="1" hidden="1" thickBot="1">
      <c r="A165" s="122"/>
      <c r="B165" s="109"/>
      <c r="C165" s="118"/>
      <c r="D165" s="103"/>
      <c r="E165" s="101"/>
      <c r="F165" s="101"/>
      <c r="G165" s="101"/>
      <c r="H165" s="103"/>
      <c r="I165" s="101"/>
      <c r="J165" s="103"/>
      <c r="K165" s="101"/>
      <c r="L165" s="106"/>
      <c r="M165" s="97"/>
      <c r="N165" s="101"/>
      <c r="O165" s="126"/>
      <c r="P165" s="129"/>
      <c r="Q165" s="129"/>
      <c r="R165" s="58"/>
      <c r="S165" s="122"/>
      <c r="T165" s="109"/>
      <c r="U165" s="101"/>
      <c r="V165" s="103"/>
      <c r="W165" s="101"/>
      <c r="X165" s="101"/>
      <c r="Y165" s="101"/>
      <c r="Z165" s="103"/>
      <c r="AA165" s="101"/>
      <c r="AB165" s="99"/>
      <c r="AC165" s="99"/>
      <c r="AD165" s="97"/>
      <c r="AE165" s="97"/>
      <c r="AF165" s="99"/>
      <c r="AG165" s="115"/>
      <c r="AK165"/>
      <c r="AL165"/>
      <c r="AM165"/>
      <c r="AN165"/>
      <c r="AP165"/>
      <c r="AQ165" s="26"/>
      <c r="AR165" s="5"/>
      <c r="AS165"/>
      <c r="AT165" s="32"/>
      <c r="AU165"/>
      <c r="AV165" s="37"/>
      <c r="AW165" s="2"/>
      <c r="AX165" s="4"/>
      <c r="AY165" s="4"/>
      <c r="BB165" s="15"/>
      <c r="BC165" s="23"/>
    </row>
    <row r="166" spans="1:55" ht="13.5" customHeight="1" hidden="1" thickBot="1">
      <c r="A166" s="123"/>
      <c r="B166" s="110"/>
      <c r="C166" s="119"/>
      <c r="D166" s="103"/>
      <c r="E166" s="102"/>
      <c r="F166" s="102"/>
      <c r="G166" s="102"/>
      <c r="H166" s="103"/>
      <c r="I166" s="102"/>
      <c r="J166" s="103"/>
      <c r="K166" s="102"/>
      <c r="L166" s="107"/>
      <c r="M166" s="98"/>
      <c r="N166" s="102"/>
      <c r="O166" s="127"/>
      <c r="P166" s="130"/>
      <c r="Q166" s="130"/>
      <c r="R166" s="58"/>
      <c r="S166" s="123"/>
      <c r="T166" s="110"/>
      <c r="U166" s="102"/>
      <c r="V166" s="103"/>
      <c r="W166" s="102"/>
      <c r="X166" s="102"/>
      <c r="Y166" s="102"/>
      <c r="Z166" s="103"/>
      <c r="AA166" s="102"/>
      <c r="AB166" s="100"/>
      <c r="AC166" s="100"/>
      <c r="AD166" s="98"/>
      <c r="AE166" s="98"/>
      <c r="AF166" s="100"/>
      <c r="AG166" s="116"/>
      <c r="AK166"/>
      <c r="AL166"/>
      <c r="AM166"/>
      <c r="AN166"/>
      <c r="AP166"/>
      <c r="AQ166" s="26"/>
      <c r="AR166" s="5"/>
      <c r="AS166"/>
      <c r="AT166" s="32"/>
      <c r="AU166"/>
      <c r="AV166" s="37"/>
      <c r="AW166" s="2"/>
      <c r="AX166" s="4"/>
      <c r="AY166" s="4"/>
      <c r="BB166" s="15"/>
      <c r="BC166" s="23"/>
    </row>
    <row r="167" spans="1:79" ht="12" hidden="1" thickBot="1">
      <c r="A167" s="24">
        <v>1</v>
      </c>
      <c r="B167" s="24">
        <v>2</v>
      </c>
      <c r="C167" s="40"/>
      <c r="D167" s="53"/>
      <c r="E167" s="29"/>
      <c r="F167" s="53"/>
      <c r="G167" s="29"/>
      <c r="H167" s="53"/>
      <c r="I167" s="29"/>
      <c r="J167" s="29"/>
      <c r="K167" s="53"/>
      <c r="L167" s="29"/>
      <c r="M167" s="53"/>
      <c r="N167" s="29"/>
      <c r="O167" s="29"/>
      <c r="P167" s="29"/>
      <c r="Q167" s="29">
        <v>16</v>
      </c>
      <c r="R167" s="59"/>
      <c r="S167" s="24">
        <v>1</v>
      </c>
      <c r="T167" s="25">
        <v>2</v>
      </c>
      <c r="U167" s="29"/>
      <c r="V167" s="29"/>
      <c r="W167" s="53"/>
      <c r="X167" s="29"/>
      <c r="Y167" s="53"/>
      <c r="Z167" s="29"/>
      <c r="AA167" s="40"/>
      <c r="AB167" s="53"/>
      <c r="AC167" s="53"/>
      <c r="AD167" s="53"/>
      <c r="AE167" s="29"/>
      <c r="AF167" s="64"/>
      <c r="AG167" s="29">
        <v>15</v>
      </c>
      <c r="BB167" s="15"/>
      <c r="BC167" s="23"/>
      <c r="BI167" s="19"/>
      <c r="BR167" s="19"/>
      <c r="BV167" s="19"/>
      <c r="CA167" s="19"/>
    </row>
    <row r="168" spans="1:55" ht="12" thickBot="1">
      <c r="A168" s="54">
        <v>139</v>
      </c>
      <c r="B168" s="76" t="s">
        <v>109</v>
      </c>
      <c r="C168" s="47">
        <v>59870.62</v>
      </c>
      <c r="D168" s="47">
        <v>59862.02</v>
      </c>
      <c r="E168" s="47">
        <v>59862.02</v>
      </c>
      <c r="F168" s="47">
        <v>59862.02</v>
      </c>
      <c r="G168" s="47">
        <v>59862.02</v>
      </c>
      <c r="H168" s="47">
        <v>59862.02</v>
      </c>
      <c r="I168" s="47"/>
      <c r="J168" s="47"/>
      <c r="K168" s="47"/>
      <c r="L168" s="47"/>
      <c r="M168" s="47"/>
      <c r="N168" s="47"/>
      <c r="O168" s="47">
        <v>10684.14</v>
      </c>
      <c r="P168" s="47">
        <f>7404.94+7404.94+7404.94+7404.94+7404.94+7404.94</f>
        <v>44429.64</v>
      </c>
      <c r="Q168" s="73">
        <f aca="true" t="shared" si="7" ref="Q168:Q190">SUM(C168:P168)</f>
        <v>414294.50000000006</v>
      </c>
      <c r="R168" s="61"/>
      <c r="S168" s="54">
        <v>139</v>
      </c>
      <c r="T168" s="76" t="s">
        <v>109</v>
      </c>
      <c r="U168" s="69">
        <v>55023.78</v>
      </c>
      <c r="V168" s="44">
        <v>50281.46</v>
      </c>
      <c r="W168" s="43">
        <v>61465.36</v>
      </c>
      <c r="X168" s="81">
        <v>64893.33</v>
      </c>
      <c r="Y168" s="81">
        <v>53112.46</v>
      </c>
      <c r="Z168" s="81">
        <v>51473.43</v>
      </c>
      <c r="AA168" s="81"/>
      <c r="AB168" s="84"/>
      <c r="AC168" s="84"/>
      <c r="AD168" s="84"/>
      <c r="AE168" s="84"/>
      <c r="AF168" s="84"/>
      <c r="AG168" s="65">
        <f aca="true" t="shared" si="8" ref="AG168:AG190">SUM(U168:AF168)</f>
        <v>336249.82</v>
      </c>
      <c r="BB168" s="15"/>
      <c r="BC168" s="18"/>
    </row>
    <row r="169" spans="1:55" ht="12" thickBot="1">
      <c r="A169" s="54">
        <v>140</v>
      </c>
      <c r="B169" s="76" t="s">
        <v>110</v>
      </c>
      <c r="C169" s="47">
        <v>32409.96</v>
      </c>
      <c r="D169" s="47">
        <v>32409.96</v>
      </c>
      <c r="E169" s="47">
        <v>32409.96</v>
      </c>
      <c r="F169" s="47">
        <v>32409.96</v>
      </c>
      <c r="G169" s="47">
        <v>32409.96</v>
      </c>
      <c r="H169" s="47">
        <v>32409.96</v>
      </c>
      <c r="I169" s="47"/>
      <c r="J169" s="47"/>
      <c r="K169" s="47"/>
      <c r="L169" s="47"/>
      <c r="M169" s="47"/>
      <c r="N169" s="47"/>
      <c r="O169" s="47">
        <v>6036.06</v>
      </c>
      <c r="P169" s="47">
        <f>2058.56+2058.56+2058.56+2058.56+2058.56+2058.56</f>
        <v>12351.359999999999</v>
      </c>
      <c r="Q169" s="73">
        <f t="shared" si="7"/>
        <v>212847.17999999996</v>
      </c>
      <c r="R169" s="61"/>
      <c r="S169" s="54">
        <v>140</v>
      </c>
      <c r="T169" s="76" t="s">
        <v>110</v>
      </c>
      <c r="U169" s="69">
        <v>31239.92</v>
      </c>
      <c r="V169" s="47">
        <v>32262.83</v>
      </c>
      <c r="W169" s="43">
        <v>26858.8</v>
      </c>
      <c r="X169" s="81">
        <v>32488.88</v>
      </c>
      <c r="Y169" s="81">
        <v>34279.8</v>
      </c>
      <c r="Z169" s="81">
        <v>28273.73</v>
      </c>
      <c r="AA169" s="81"/>
      <c r="AB169" s="84"/>
      <c r="AC169" s="84"/>
      <c r="AD169" s="84"/>
      <c r="AE169" s="84"/>
      <c r="AF169" s="84"/>
      <c r="AG169" s="65">
        <f t="shared" si="8"/>
        <v>185403.96000000002</v>
      </c>
      <c r="BB169" s="15"/>
      <c r="BC169" s="18"/>
    </row>
    <row r="170" spans="1:55" ht="12" thickBot="1">
      <c r="A170" s="54">
        <v>141</v>
      </c>
      <c r="B170" s="76" t="s">
        <v>111</v>
      </c>
      <c r="C170" s="47">
        <v>25021.7</v>
      </c>
      <c r="D170" s="47">
        <v>25021.7</v>
      </c>
      <c r="E170" s="47">
        <v>25021.7</v>
      </c>
      <c r="F170" s="47">
        <v>26763.72</v>
      </c>
      <c r="G170" s="47">
        <v>26763.72</v>
      </c>
      <c r="H170" s="47">
        <v>26763.72</v>
      </c>
      <c r="I170" s="47"/>
      <c r="J170" s="47"/>
      <c r="K170" s="47"/>
      <c r="L170" s="47"/>
      <c r="M170" s="47"/>
      <c r="N170" s="47"/>
      <c r="O170" s="47">
        <v>5354.4</v>
      </c>
      <c r="P170" s="47"/>
      <c r="Q170" s="73">
        <f t="shared" si="7"/>
        <v>160710.66</v>
      </c>
      <c r="R170" s="61"/>
      <c r="S170" s="54">
        <v>141</v>
      </c>
      <c r="T170" s="76" t="s">
        <v>111</v>
      </c>
      <c r="U170" s="69">
        <v>22547.94</v>
      </c>
      <c r="V170" s="47">
        <v>20999.95</v>
      </c>
      <c r="W170" s="43">
        <v>20894.4</v>
      </c>
      <c r="X170" s="81">
        <v>26510</v>
      </c>
      <c r="Y170" s="81">
        <v>21948.96</v>
      </c>
      <c r="Z170" s="81">
        <v>21208.96</v>
      </c>
      <c r="AA170" s="81"/>
      <c r="AB170" s="84"/>
      <c r="AC170" s="84"/>
      <c r="AD170" s="84"/>
      <c r="AE170" s="84"/>
      <c r="AF170" s="84"/>
      <c r="AG170" s="65">
        <f t="shared" si="8"/>
        <v>134110.21</v>
      </c>
      <c r="BB170" s="15"/>
      <c r="BC170" s="18"/>
    </row>
    <row r="171" spans="1:55" ht="12" thickBot="1">
      <c r="A171" s="54">
        <v>142</v>
      </c>
      <c r="B171" s="76" t="s">
        <v>124</v>
      </c>
      <c r="C171" s="47">
        <v>24806.7</v>
      </c>
      <c r="D171" s="47">
        <v>24806.7</v>
      </c>
      <c r="E171" s="47">
        <v>24806.7</v>
      </c>
      <c r="F171" s="47">
        <v>24806.7</v>
      </c>
      <c r="G171" s="47">
        <v>24806.7</v>
      </c>
      <c r="H171" s="47">
        <v>24806.7</v>
      </c>
      <c r="I171" s="47"/>
      <c r="J171" s="47"/>
      <c r="K171" s="47"/>
      <c r="L171" s="47"/>
      <c r="M171" s="47"/>
      <c r="N171" s="47"/>
      <c r="O171" s="47">
        <v>5354.22</v>
      </c>
      <c r="P171" s="47"/>
      <c r="Q171" s="73">
        <f t="shared" si="7"/>
        <v>154194.42</v>
      </c>
      <c r="R171" s="61"/>
      <c r="S171" s="54">
        <v>142</v>
      </c>
      <c r="T171" s="76" t="s">
        <v>124</v>
      </c>
      <c r="U171" s="69">
        <v>22993.47</v>
      </c>
      <c r="V171" s="47">
        <v>20951.13</v>
      </c>
      <c r="W171" s="43">
        <v>20935.98</v>
      </c>
      <c r="X171" s="81">
        <v>24255.2</v>
      </c>
      <c r="Y171" s="81">
        <v>21611.06</v>
      </c>
      <c r="Z171" s="81">
        <v>21801.9</v>
      </c>
      <c r="AA171" s="81"/>
      <c r="AB171" s="84"/>
      <c r="AC171" s="84"/>
      <c r="AD171" s="84"/>
      <c r="AE171" s="84"/>
      <c r="AF171" s="84"/>
      <c r="AG171" s="65">
        <f t="shared" si="8"/>
        <v>132548.74</v>
      </c>
      <c r="BB171" s="15"/>
      <c r="BC171" s="18"/>
    </row>
    <row r="172" spans="1:55" ht="12" thickBot="1">
      <c r="A172" s="54">
        <v>143</v>
      </c>
      <c r="B172" s="76" t="s">
        <v>158</v>
      </c>
      <c r="C172" s="47">
        <v>24941.72</v>
      </c>
      <c r="D172" s="47">
        <v>24941.72</v>
      </c>
      <c r="E172" s="47">
        <v>24941.72</v>
      </c>
      <c r="F172" s="47">
        <v>24941.72</v>
      </c>
      <c r="G172" s="47">
        <v>24940</v>
      </c>
      <c r="H172" s="47">
        <v>24940</v>
      </c>
      <c r="I172" s="47"/>
      <c r="J172" s="47"/>
      <c r="K172" s="47"/>
      <c r="L172" s="47"/>
      <c r="M172" s="47"/>
      <c r="N172" s="47"/>
      <c r="O172" s="47">
        <v>5353.26</v>
      </c>
      <c r="P172" s="47"/>
      <c r="Q172" s="73">
        <f t="shared" si="7"/>
        <v>155000.14</v>
      </c>
      <c r="R172" s="61"/>
      <c r="S172" s="54">
        <v>143</v>
      </c>
      <c r="T172" s="76" t="s">
        <v>158</v>
      </c>
      <c r="U172" s="69">
        <v>22785.54</v>
      </c>
      <c r="V172" s="47">
        <v>21096.13</v>
      </c>
      <c r="W172" s="43">
        <v>21133.74</v>
      </c>
      <c r="X172" s="81">
        <v>28695.3</v>
      </c>
      <c r="Y172" s="81">
        <v>28742.52</v>
      </c>
      <c r="Z172" s="81">
        <v>31029.38</v>
      </c>
      <c r="AA172" s="81"/>
      <c r="AB172" s="84"/>
      <c r="AC172" s="84"/>
      <c r="AD172" s="84"/>
      <c r="AE172" s="84"/>
      <c r="AF172" s="84"/>
      <c r="AG172" s="65">
        <f t="shared" si="8"/>
        <v>153482.61000000002</v>
      </c>
      <c r="BB172" s="15"/>
      <c r="BC172" s="18"/>
    </row>
    <row r="173" spans="1:55" ht="12" thickBot="1">
      <c r="A173" s="55">
        <v>144</v>
      </c>
      <c r="B173" s="76" t="s">
        <v>177</v>
      </c>
      <c r="C173" s="47">
        <v>44027.36</v>
      </c>
      <c r="D173" s="47">
        <v>44027.36</v>
      </c>
      <c r="E173" s="47">
        <v>44033.6</v>
      </c>
      <c r="F173" s="47">
        <v>44033.6</v>
      </c>
      <c r="G173" s="47">
        <v>44033.6</v>
      </c>
      <c r="H173" s="47">
        <v>44033.6</v>
      </c>
      <c r="I173" s="47"/>
      <c r="J173" s="47"/>
      <c r="K173" s="47"/>
      <c r="L173" s="47"/>
      <c r="M173" s="47"/>
      <c r="N173" s="47"/>
      <c r="O173" s="47">
        <v>7278.4</v>
      </c>
      <c r="P173" s="47">
        <f>865.8+865.8+865.8+865.8+865.8+865.8</f>
        <v>5194.8</v>
      </c>
      <c r="Q173" s="73">
        <f t="shared" si="7"/>
        <v>276662.32</v>
      </c>
      <c r="R173" s="61"/>
      <c r="S173" s="55">
        <v>144</v>
      </c>
      <c r="T173" s="76" t="s">
        <v>177</v>
      </c>
      <c r="U173" s="69">
        <v>33637.85</v>
      </c>
      <c r="V173" s="47">
        <v>31260.14</v>
      </c>
      <c r="W173" s="43">
        <v>32826.46</v>
      </c>
      <c r="X173" s="81">
        <v>51842.01</v>
      </c>
      <c r="Y173" s="81">
        <v>31686.05</v>
      </c>
      <c r="Z173" s="81">
        <v>35884.06</v>
      </c>
      <c r="AA173" s="81"/>
      <c r="AB173" s="84"/>
      <c r="AC173" s="84"/>
      <c r="AD173" s="84"/>
      <c r="AE173" s="84"/>
      <c r="AF173" s="84"/>
      <c r="AG173" s="65">
        <f t="shared" si="8"/>
        <v>217136.56999999998</v>
      </c>
      <c r="BB173" s="15"/>
      <c r="BC173" s="18"/>
    </row>
    <row r="174" spans="1:55" ht="12" thickBot="1">
      <c r="A174" s="54">
        <v>145</v>
      </c>
      <c r="B174" s="76" t="s">
        <v>112</v>
      </c>
      <c r="C174" s="47">
        <v>28363.66</v>
      </c>
      <c r="D174" s="47">
        <v>28363.66</v>
      </c>
      <c r="E174" s="47">
        <v>28363.66</v>
      </c>
      <c r="F174" s="47">
        <v>28363.66</v>
      </c>
      <c r="G174" s="47">
        <v>28363.66</v>
      </c>
      <c r="H174" s="47">
        <v>28363.66</v>
      </c>
      <c r="I174" s="47"/>
      <c r="J174" s="47"/>
      <c r="K174" s="47"/>
      <c r="L174" s="47"/>
      <c r="M174" s="47"/>
      <c r="N174" s="47"/>
      <c r="O174" s="47">
        <v>4307.88</v>
      </c>
      <c r="P174" s="47"/>
      <c r="Q174" s="73">
        <f t="shared" si="7"/>
        <v>174489.84</v>
      </c>
      <c r="R174" s="61"/>
      <c r="S174" s="54">
        <v>145</v>
      </c>
      <c r="T174" s="76" t="s">
        <v>112</v>
      </c>
      <c r="U174" s="69">
        <v>24960.74</v>
      </c>
      <c r="V174" s="47">
        <v>25993.15</v>
      </c>
      <c r="W174" s="43">
        <v>24326.18</v>
      </c>
      <c r="X174" s="81">
        <v>59961.38</v>
      </c>
      <c r="Y174" s="81">
        <v>24668.62</v>
      </c>
      <c r="Z174" s="81">
        <v>23563.47</v>
      </c>
      <c r="AA174" s="81"/>
      <c r="AB174" s="84"/>
      <c r="AC174" s="84"/>
      <c r="AD174" s="84"/>
      <c r="AE174" s="84"/>
      <c r="AF174" s="84"/>
      <c r="AG174" s="65">
        <f t="shared" si="8"/>
        <v>183473.54</v>
      </c>
      <c r="BB174" s="15"/>
      <c r="BC174" s="18"/>
    </row>
    <row r="175" spans="1:55" ht="12" thickBot="1">
      <c r="A175" s="55">
        <v>146</v>
      </c>
      <c r="B175" s="76" t="s">
        <v>113</v>
      </c>
      <c r="C175" s="47">
        <v>1316.64</v>
      </c>
      <c r="D175" s="47">
        <v>1316.64</v>
      </c>
      <c r="E175" s="47">
        <v>1316.64</v>
      </c>
      <c r="F175" s="47">
        <v>1316.64</v>
      </c>
      <c r="G175" s="47">
        <v>1316.64</v>
      </c>
      <c r="H175" s="47">
        <v>1316.64</v>
      </c>
      <c r="I175" s="47"/>
      <c r="J175" s="47"/>
      <c r="K175" s="47"/>
      <c r="L175" s="47"/>
      <c r="M175" s="47"/>
      <c r="N175" s="47"/>
      <c r="O175" s="47"/>
      <c r="P175" s="47"/>
      <c r="Q175" s="73">
        <f t="shared" si="7"/>
        <v>7899.840000000001</v>
      </c>
      <c r="R175" s="61"/>
      <c r="S175" s="55">
        <v>146</v>
      </c>
      <c r="T175" s="76" t="s">
        <v>113</v>
      </c>
      <c r="U175" s="69">
        <v>1189.48</v>
      </c>
      <c r="V175" s="47">
        <v>1150.03</v>
      </c>
      <c r="W175" s="43">
        <v>1121.22</v>
      </c>
      <c r="X175" s="81">
        <v>1233.74</v>
      </c>
      <c r="Y175" s="81">
        <v>1279.09</v>
      </c>
      <c r="Z175" s="81">
        <v>1134.12</v>
      </c>
      <c r="AA175" s="81"/>
      <c r="AB175" s="84"/>
      <c r="AC175" s="84"/>
      <c r="AD175" s="84"/>
      <c r="AE175" s="84"/>
      <c r="AF175" s="84"/>
      <c r="AG175" s="65">
        <f t="shared" si="8"/>
        <v>7107.68</v>
      </c>
      <c r="BB175" s="15"/>
      <c r="BC175" s="18"/>
    </row>
    <row r="176" spans="1:55" ht="12" thickBot="1">
      <c r="A176" s="55">
        <v>147</v>
      </c>
      <c r="B176" s="76" t="s">
        <v>162</v>
      </c>
      <c r="C176" s="47">
        <v>12044.16</v>
      </c>
      <c r="D176" s="47">
        <v>12044.16</v>
      </c>
      <c r="E176" s="47">
        <v>12044.16</v>
      </c>
      <c r="F176" s="47">
        <v>12044.16</v>
      </c>
      <c r="G176" s="47">
        <v>12044.16</v>
      </c>
      <c r="H176" s="47">
        <v>12044.16</v>
      </c>
      <c r="I176" s="47"/>
      <c r="J176" s="47"/>
      <c r="K176" s="47"/>
      <c r="L176" s="47"/>
      <c r="M176" s="47"/>
      <c r="N176" s="47"/>
      <c r="O176" s="47">
        <v>1095.67</v>
      </c>
      <c r="P176" s="47"/>
      <c r="Q176" s="73">
        <f t="shared" si="7"/>
        <v>73360.63</v>
      </c>
      <c r="R176" s="61"/>
      <c r="S176" s="55">
        <v>147</v>
      </c>
      <c r="T176" s="76" t="s">
        <v>162</v>
      </c>
      <c r="U176" s="69">
        <v>9290.69</v>
      </c>
      <c r="V176" s="47">
        <v>13995.9</v>
      </c>
      <c r="W176" s="43">
        <v>8582.57</v>
      </c>
      <c r="X176" s="81">
        <v>10433.01</v>
      </c>
      <c r="Y176" s="81">
        <v>8980.59</v>
      </c>
      <c r="Z176" s="81">
        <v>8870.55</v>
      </c>
      <c r="AA176" s="81"/>
      <c r="AB176" s="84"/>
      <c r="AC176" s="84"/>
      <c r="AD176" s="84"/>
      <c r="AE176" s="84"/>
      <c r="AF176" s="84"/>
      <c r="AG176" s="65">
        <f t="shared" si="8"/>
        <v>60153.31</v>
      </c>
      <c r="BB176" s="15"/>
      <c r="BC176" s="18"/>
    </row>
    <row r="177" spans="1:55" ht="12" thickBot="1">
      <c r="A177" s="54">
        <v>148</v>
      </c>
      <c r="B177" s="76" t="s">
        <v>114</v>
      </c>
      <c r="C177" s="47">
        <v>8132.16</v>
      </c>
      <c r="D177" s="47">
        <v>8132.16</v>
      </c>
      <c r="E177" s="47">
        <v>8132.16</v>
      </c>
      <c r="F177" s="47">
        <v>8132.16</v>
      </c>
      <c r="G177" s="47">
        <v>8132.16</v>
      </c>
      <c r="H177" s="47">
        <v>8132.16</v>
      </c>
      <c r="I177" s="47"/>
      <c r="J177" s="47"/>
      <c r="K177" s="47"/>
      <c r="L177" s="47"/>
      <c r="M177" s="47"/>
      <c r="N177" s="47"/>
      <c r="O177" s="47">
        <v>626.05</v>
      </c>
      <c r="P177" s="47"/>
      <c r="Q177" s="73">
        <f t="shared" si="7"/>
        <v>49419.01000000001</v>
      </c>
      <c r="R177" s="61"/>
      <c r="S177" s="54">
        <v>148</v>
      </c>
      <c r="T177" s="76" t="s">
        <v>114</v>
      </c>
      <c r="U177" s="69">
        <v>6240.32</v>
      </c>
      <c r="V177" s="47">
        <v>13717.23</v>
      </c>
      <c r="W177" s="43">
        <v>6391.04</v>
      </c>
      <c r="X177" s="81">
        <v>6239.53</v>
      </c>
      <c r="Y177" s="81">
        <v>5950.08</v>
      </c>
      <c r="Z177" s="81">
        <v>5830.31</v>
      </c>
      <c r="AA177" s="81"/>
      <c r="AB177" s="84"/>
      <c r="AC177" s="84"/>
      <c r="AD177" s="84"/>
      <c r="AE177" s="84"/>
      <c r="AF177" s="84"/>
      <c r="AG177" s="65">
        <f t="shared" si="8"/>
        <v>44368.509999999995</v>
      </c>
      <c r="BB177" s="15"/>
      <c r="BC177" s="18"/>
    </row>
    <row r="178" spans="1:55" ht="12" thickBot="1">
      <c r="A178" s="54">
        <v>149</v>
      </c>
      <c r="B178" s="76" t="s">
        <v>178</v>
      </c>
      <c r="C178" s="47">
        <v>7020.7</v>
      </c>
      <c r="D178" s="47">
        <v>7020.7</v>
      </c>
      <c r="E178" s="47">
        <v>7020.7</v>
      </c>
      <c r="F178" s="47">
        <v>7020.7</v>
      </c>
      <c r="G178" s="47">
        <v>7020.7</v>
      </c>
      <c r="H178" s="47">
        <v>7020.7</v>
      </c>
      <c r="I178" s="47"/>
      <c r="J178" s="47"/>
      <c r="K178" s="47"/>
      <c r="L178" s="47"/>
      <c r="M178" s="47"/>
      <c r="N178" s="47"/>
      <c r="O178" s="47">
        <v>375.06</v>
      </c>
      <c r="P178" s="47"/>
      <c r="Q178" s="73">
        <f t="shared" si="7"/>
        <v>42499.259999999995</v>
      </c>
      <c r="R178" s="61"/>
      <c r="S178" s="54">
        <v>149</v>
      </c>
      <c r="T178" s="76" t="s">
        <v>178</v>
      </c>
      <c r="U178" s="69">
        <v>4777.89</v>
      </c>
      <c r="V178" s="47">
        <v>7459.9</v>
      </c>
      <c r="W178" s="43">
        <v>4872.89</v>
      </c>
      <c r="X178" s="81">
        <v>4923.19</v>
      </c>
      <c r="Y178" s="81">
        <v>4802.24</v>
      </c>
      <c r="Z178" s="81">
        <v>4512.07</v>
      </c>
      <c r="AA178" s="81"/>
      <c r="AB178" s="84"/>
      <c r="AC178" s="84"/>
      <c r="AD178" s="84"/>
      <c r="AE178" s="84"/>
      <c r="AF178" s="84"/>
      <c r="AG178" s="65">
        <f t="shared" si="8"/>
        <v>31348.18</v>
      </c>
      <c r="BB178" s="15"/>
      <c r="BC178" s="18"/>
    </row>
    <row r="179" spans="1:55" ht="12" thickBot="1">
      <c r="A179" s="54">
        <v>150</v>
      </c>
      <c r="B179" s="76" t="s">
        <v>115</v>
      </c>
      <c r="C179" s="47">
        <v>5093.78</v>
      </c>
      <c r="D179" s="47">
        <v>5093.78</v>
      </c>
      <c r="E179" s="47">
        <v>5093.78</v>
      </c>
      <c r="F179" s="47">
        <v>5093.78</v>
      </c>
      <c r="G179" s="47">
        <v>5093.78</v>
      </c>
      <c r="H179" s="47">
        <v>5093.78</v>
      </c>
      <c r="I179" s="47"/>
      <c r="J179" s="47"/>
      <c r="K179" s="47"/>
      <c r="L179" s="47"/>
      <c r="M179" s="47"/>
      <c r="N179" s="47"/>
      <c r="O179" s="47">
        <v>394.98</v>
      </c>
      <c r="P179" s="47"/>
      <c r="Q179" s="73">
        <f t="shared" si="7"/>
        <v>30957.659999999996</v>
      </c>
      <c r="R179" s="61"/>
      <c r="S179" s="54">
        <v>150</v>
      </c>
      <c r="T179" s="76" t="s">
        <v>115</v>
      </c>
      <c r="U179" s="69">
        <v>4491.83</v>
      </c>
      <c r="V179" s="47">
        <v>5359.47</v>
      </c>
      <c r="W179" s="43">
        <v>4817.3</v>
      </c>
      <c r="X179" s="81">
        <v>3417.22</v>
      </c>
      <c r="Y179" s="81">
        <v>4217.73</v>
      </c>
      <c r="Z179" s="81">
        <v>4130.59</v>
      </c>
      <c r="AA179" s="81"/>
      <c r="AB179" s="84"/>
      <c r="AC179" s="84"/>
      <c r="AD179" s="84"/>
      <c r="AE179" s="84"/>
      <c r="AF179" s="84"/>
      <c r="AG179" s="65">
        <f t="shared" si="8"/>
        <v>26434.14</v>
      </c>
      <c r="BB179" s="15"/>
      <c r="BC179" s="15"/>
    </row>
    <row r="180" spans="1:55" ht="12" thickBot="1">
      <c r="A180" s="54">
        <v>151</v>
      </c>
      <c r="B180" s="76" t="s">
        <v>116</v>
      </c>
      <c r="C180" s="47">
        <v>10479.1</v>
      </c>
      <c r="D180" s="47">
        <v>10479.1</v>
      </c>
      <c r="E180" s="47">
        <v>10479.1</v>
      </c>
      <c r="F180" s="47">
        <v>10479.1</v>
      </c>
      <c r="G180" s="47">
        <v>10479.1</v>
      </c>
      <c r="H180" s="47">
        <v>10479.1</v>
      </c>
      <c r="I180" s="47"/>
      <c r="J180" s="47"/>
      <c r="K180" s="47"/>
      <c r="L180" s="47"/>
      <c r="M180" s="47"/>
      <c r="N180" s="47"/>
      <c r="O180" s="47">
        <v>541.98</v>
      </c>
      <c r="P180" s="47"/>
      <c r="Q180" s="73">
        <f t="shared" si="7"/>
        <v>63416.58</v>
      </c>
      <c r="R180" s="61"/>
      <c r="S180" s="54">
        <v>151</v>
      </c>
      <c r="T180" s="76" t="s">
        <v>116</v>
      </c>
      <c r="U180" s="69">
        <v>9090.24</v>
      </c>
      <c r="V180" s="47">
        <v>11208.98</v>
      </c>
      <c r="W180" s="43">
        <v>8343.57</v>
      </c>
      <c r="X180" s="81">
        <v>8159.5</v>
      </c>
      <c r="Y180" s="81">
        <v>8697.67</v>
      </c>
      <c r="Z180" s="81">
        <v>7490.78</v>
      </c>
      <c r="AA180" s="81"/>
      <c r="AB180" s="84"/>
      <c r="AC180" s="84"/>
      <c r="AD180" s="84"/>
      <c r="AE180" s="84"/>
      <c r="AF180" s="84"/>
      <c r="AG180" s="65">
        <f t="shared" si="8"/>
        <v>52990.74</v>
      </c>
      <c r="BB180" s="15"/>
      <c r="BC180" s="15"/>
    </row>
    <row r="181" spans="1:55" ht="12" thickBot="1">
      <c r="A181" s="54">
        <v>152</v>
      </c>
      <c r="B181" s="76" t="s">
        <v>117</v>
      </c>
      <c r="C181" s="47">
        <v>31371.94</v>
      </c>
      <c r="D181" s="47">
        <v>31371.94</v>
      </c>
      <c r="E181" s="47">
        <v>31371.94</v>
      </c>
      <c r="F181" s="47">
        <v>31371.94</v>
      </c>
      <c r="G181" s="47">
        <v>31371.94</v>
      </c>
      <c r="H181" s="47">
        <v>31371.94</v>
      </c>
      <c r="I181" s="47"/>
      <c r="J181" s="47"/>
      <c r="K181" s="47"/>
      <c r="L181" s="47"/>
      <c r="M181" s="47"/>
      <c r="N181" s="47"/>
      <c r="O181" s="47">
        <v>6916.14</v>
      </c>
      <c r="P181" s="47"/>
      <c r="Q181" s="73">
        <f t="shared" si="7"/>
        <v>195147.78</v>
      </c>
      <c r="R181" s="61"/>
      <c r="S181" s="54">
        <v>152</v>
      </c>
      <c r="T181" s="76" t="s">
        <v>117</v>
      </c>
      <c r="U181" s="69">
        <v>28893.8</v>
      </c>
      <c r="V181" s="47">
        <v>26917.55</v>
      </c>
      <c r="W181" s="43">
        <v>26183.71</v>
      </c>
      <c r="X181" s="81">
        <v>28089.73</v>
      </c>
      <c r="Y181" s="81">
        <v>34008.17</v>
      </c>
      <c r="Z181" s="81">
        <v>26679.82</v>
      </c>
      <c r="AA181" s="81"/>
      <c r="AB181" s="84"/>
      <c r="AC181" s="84"/>
      <c r="AD181" s="84"/>
      <c r="AE181" s="84"/>
      <c r="AF181" s="84"/>
      <c r="AG181" s="65">
        <f t="shared" si="8"/>
        <v>170772.78</v>
      </c>
      <c r="BB181" s="15"/>
      <c r="BC181" s="15"/>
    </row>
    <row r="182" spans="1:55" ht="12" thickBot="1">
      <c r="A182" s="54">
        <v>153</v>
      </c>
      <c r="B182" s="76" t="s">
        <v>118</v>
      </c>
      <c r="C182" s="47">
        <v>31035.68</v>
      </c>
      <c r="D182" s="47">
        <v>31035.68</v>
      </c>
      <c r="E182" s="47">
        <v>31035.68</v>
      </c>
      <c r="F182" s="47">
        <v>31035.68</v>
      </c>
      <c r="G182" s="47">
        <v>31035.68</v>
      </c>
      <c r="H182" s="47">
        <v>31035.68</v>
      </c>
      <c r="I182" s="47"/>
      <c r="J182" s="47"/>
      <c r="K182" s="47"/>
      <c r="L182" s="47"/>
      <c r="M182" s="47"/>
      <c r="N182" s="47"/>
      <c r="O182" s="47">
        <v>7395.24</v>
      </c>
      <c r="P182" s="47"/>
      <c r="Q182" s="73">
        <f t="shared" si="7"/>
        <v>193609.31999999998</v>
      </c>
      <c r="R182" s="61"/>
      <c r="S182" s="54">
        <v>153</v>
      </c>
      <c r="T182" s="76" t="s">
        <v>118</v>
      </c>
      <c r="U182" s="69">
        <v>27710.07</v>
      </c>
      <c r="V182" s="47">
        <v>28184.4</v>
      </c>
      <c r="W182" s="43">
        <v>28892.44</v>
      </c>
      <c r="X182" s="81">
        <v>28169.97</v>
      </c>
      <c r="Y182" s="81">
        <v>33721.52</v>
      </c>
      <c r="Z182" s="81">
        <v>30718.13</v>
      </c>
      <c r="AA182" s="81"/>
      <c r="AB182" s="84"/>
      <c r="AC182" s="84"/>
      <c r="AD182" s="84"/>
      <c r="AE182" s="84"/>
      <c r="AF182" s="84"/>
      <c r="AG182" s="65">
        <f t="shared" si="8"/>
        <v>177396.53</v>
      </c>
      <c r="BB182" s="15"/>
      <c r="BC182" s="15"/>
    </row>
    <row r="183" spans="1:55" ht="12" thickBot="1">
      <c r="A183" s="54">
        <v>154</v>
      </c>
      <c r="B183" s="76" t="s">
        <v>127</v>
      </c>
      <c r="C183" s="47">
        <v>33017.12</v>
      </c>
      <c r="D183" s="47">
        <v>33017.12</v>
      </c>
      <c r="E183" s="47">
        <v>33017.12</v>
      </c>
      <c r="F183" s="47">
        <v>33030.88</v>
      </c>
      <c r="G183" s="47">
        <v>33030.88</v>
      </c>
      <c r="H183" s="47">
        <v>33030.88</v>
      </c>
      <c r="I183" s="47"/>
      <c r="J183" s="47"/>
      <c r="K183" s="47"/>
      <c r="L183" s="47"/>
      <c r="M183" s="47"/>
      <c r="N183" s="47"/>
      <c r="O183" s="47">
        <v>5280.3</v>
      </c>
      <c r="P183" s="47"/>
      <c r="Q183" s="73">
        <f t="shared" si="7"/>
        <v>203424.30000000002</v>
      </c>
      <c r="R183" s="61"/>
      <c r="S183" s="54">
        <v>154</v>
      </c>
      <c r="T183" s="76" t="s">
        <v>127</v>
      </c>
      <c r="U183" s="69">
        <v>28954.57</v>
      </c>
      <c r="V183" s="47">
        <v>36173.37</v>
      </c>
      <c r="W183" s="43">
        <v>29165.09</v>
      </c>
      <c r="X183" s="81">
        <v>29202.63</v>
      </c>
      <c r="Y183" s="81">
        <v>32001.71</v>
      </c>
      <c r="Z183" s="81">
        <v>28327.77</v>
      </c>
      <c r="AA183" s="81"/>
      <c r="AB183" s="84"/>
      <c r="AC183" s="84"/>
      <c r="AD183" s="84"/>
      <c r="AE183" s="84"/>
      <c r="AF183" s="84"/>
      <c r="AG183" s="65">
        <f t="shared" si="8"/>
        <v>183825.13999999998</v>
      </c>
      <c r="BB183" s="15"/>
      <c r="BC183" s="15"/>
    </row>
    <row r="184" spans="1:55" ht="12" thickBot="1">
      <c r="A184" s="54">
        <v>155</v>
      </c>
      <c r="B184" s="76" t="s">
        <v>184</v>
      </c>
      <c r="C184" s="47">
        <v>34222.43</v>
      </c>
      <c r="D184" s="47">
        <v>34222.43</v>
      </c>
      <c r="E184" s="47">
        <v>34222.43</v>
      </c>
      <c r="F184" s="47">
        <v>34205.49</v>
      </c>
      <c r="G184" s="47">
        <v>34194.6</v>
      </c>
      <c r="H184" s="47">
        <v>34194.6</v>
      </c>
      <c r="I184" s="47"/>
      <c r="J184" s="47"/>
      <c r="K184" s="47"/>
      <c r="L184" s="47"/>
      <c r="M184" s="47"/>
      <c r="N184" s="47"/>
      <c r="O184" s="47">
        <v>4449.56</v>
      </c>
      <c r="P184" s="47"/>
      <c r="Q184" s="73">
        <f t="shared" si="7"/>
        <v>209711.54</v>
      </c>
      <c r="R184" s="61"/>
      <c r="S184" s="54">
        <v>155</v>
      </c>
      <c r="T184" s="76" t="s">
        <v>184</v>
      </c>
      <c r="U184" s="69">
        <v>21489.4</v>
      </c>
      <c r="V184" s="47">
        <v>20593.52</v>
      </c>
      <c r="W184" s="43">
        <v>20050.72</v>
      </c>
      <c r="X184" s="81">
        <v>21805.85</v>
      </c>
      <c r="Y184" s="81">
        <v>23944.26</v>
      </c>
      <c r="Z184" s="81">
        <v>21885.56</v>
      </c>
      <c r="AA184" s="81"/>
      <c r="AB184" s="84"/>
      <c r="AC184" s="84"/>
      <c r="AD184" s="84"/>
      <c r="AE184" s="84"/>
      <c r="AF184" s="84"/>
      <c r="AG184" s="65">
        <f t="shared" si="8"/>
        <v>129769.30999999998</v>
      </c>
      <c r="BB184" s="15"/>
      <c r="BC184" s="15"/>
    </row>
    <row r="185" spans="1:55" ht="12" thickBot="1">
      <c r="A185" s="55">
        <v>156</v>
      </c>
      <c r="B185" s="76" t="s">
        <v>119</v>
      </c>
      <c r="C185" s="47">
        <v>10710.44</v>
      </c>
      <c r="D185" s="47">
        <v>10710.44</v>
      </c>
      <c r="E185" s="47">
        <v>10437.82</v>
      </c>
      <c r="F185" s="47">
        <v>10437.82</v>
      </c>
      <c r="G185" s="47">
        <v>10437.82</v>
      </c>
      <c r="H185" s="47">
        <v>10437.82</v>
      </c>
      <c r="I185" s="47"/>
      <c r="J185" s="47"/>
      <c r="K185" s="47"/>
      <c r="L185" s="47"/>
      <c r="M185" s="47"/>
      <c r="N185" s="47"/>
      <c r="O185" s="47">
        <v>691.52</v>
      </c>
      <c r="P185" s="47">
        <f>402.5+667.89+667.68+666.87+667.89+667.89</f>
        <v>3740.7199999999993</v>
      </c>
      <c r="Q185" s="73">
        <f t="shared" si="7"/>
        <v>67604.4</v>
      </c>
      <c r="R185" s="61"/>
      <c r="S185" s="55">
        <v>156</v>
      </c>
      <c r="T185" s="76" t="s">
        <v>119</v>
      </c>
      <c r="U185" s="69">
        <v>11981.85</v>
      </c>
      <c r="V185" s="47">
        <v>13323.46</v>
      </c>
      <c r="W185" s="43">
        <v>9921.32</v>
      </c>
      <c r="X185" s="81">
        <v>9590.89</v>
      </c>
      <c r="Y185" s="81">
        <v>10565.19</v>
      </c>
      <c r="Z185" s="81">
        <v>9878.04</v>
      </c>
      <c r="AA185" s="81"/>
      <c r="AB185" s="84"/>
      <c r="AC185" s="84"/>
      <c r="AD185" s="84"/>
      <c r="AE185" s="84"/>
      <c r="AF185" s="84"/>
      <c r="AG185" s="65">
        <f t="shared" si="8"/>
        <v>65260.75</v>
      </c>
      <c r="BB185" s="15"/>
      <c r="BC185" s="15"/>
    </row>
    <row r="186" spans="1:55" ht="12" thickBot="1">
      <c r="A186" s="54">
        <v>157</v>
      </c>
      <c r="B186" s="76" t="s">
        <v>159</v>
      </c>
      <c r="C186" s="47">
        <v>14708.58</v>
      </c>
      <c r="D186" s="47">
        <v>14708.58</v>
      </c>
      <c r="E186" s="47">
        <v>14708.58</v>
      </c>
      <c r="F186" s="47">
        <v>14708.58</v>
      </c>
      <c r="G186" s="47">
        <v>14708.58</v>
      </c>
      <c r="H186" s="47">
        <v>14708.58</v>
      </c>
      <c r="I186" s="47"/>
      <c r="J186" s="47"/>
      <c r="K186" s="47"/>
      <c r="L186" s="47"/>
      <c r="M186" s="47"/>
      <c r="N186" s="47"/>
      <c r="O186" s="47">
        <v>1766.1</v>
      </c>
      <c r="P186" s="47"/>
      <c r="Q186" s="73">
        <f t="shared" si="7"/>
        <v>90017.58</v>
      </c>
      <c r="R186" s="61"/>
      <c r="S186" s="54">
        <v>157</v>
      </c>
      <c r="T186" s="76" t="s">
        <v>159</v>
      </c>
      <c r="U186" s="69">
        <v>15624.15</v>
      </c>
      <c r="V186" s="47">
        <v>15125.02</v>
      </c>
      <c r="W186" s="43">
        <v>15040.52</v>
      </c>
      <c r="X186" s="81">
        <v>14471.39</v>
      </c>
      <c r="Y186" s="81">
        <v>16208.22</v>
      </c>
      <c r="Z186" s="81">
        <v>14755.58</v>
      </c>
      <c r="AA186" s="81"/>
      <c r="AB186" s="84"/>
      <c r="AC186" s="84"/>
      <c r="AD186" s="84"/>
      <c r="AE186" s="84"/>
      <c r="AF186" s="84"/>
      <c r="AG186" s="65">
        <f t="shared" si="8"/>
        <v>91224.88</v>
      </c>
      <c r="BB186" s="15"/>
      <c r="BC186" s="15"/>
    </row>
    <row r="187" spans="1:55" ht="12" thickBot="1">
      <c r="A187" s="55">
        <v>158</v>
      </c>
      <c r="B187" s="76" t="s">
        <v>120</v>
      </c>
      <c r="C187" s="47">
        <v>10921.14</v>
      </c>
      <c r="D187" s="47">
        <v>10921.14</v>
      </c>
      <c r="E187" s="47">
        <v>10921.14</v>
      </c>
      <c r="F187" s="47">
        <v>10914.26</v>
      </c>
      <c r="G187" s="47">
        <v>10914.26</v>
      </c>
      <c r="H187" s="47">
        <v>10914.26</v>
      </c>
      <c r="I187" s="47"/>
      <c r="J187" s="47"/>
      <c r="K187" s="47"/>
      <c r="L187" s="47"/>
      <c r="M187" s="47"/>
      <c r="N187" s="47"/>
      <c r="O187" s="47">
        <v>696.02</v>
      </c>
      <c r="P187" s="47"/>
      <c r="Q187" s="73">
        <f t="shared" si="7"/>
        <v>66202.22</v>
      </c>
      <c r="R187" s="61"/>
      <c r="S187" s="55">
        <v>158</v>
      </c>
      <c r="T187" s="76" t="s">
        <v>120</v>
      </c>
      <c r="U187" s="69">
        <v>9451.36</v>
      </c>
      <c r="V187" s="47">
        <v>10462.88</v>
      </c>
      <c r="W187" s="43">
        <v>8876.49</v>
      </c>
      <c r="X187" s="81">
        <v>9478.33</v>
      </c>
      <c r="Y187" s="81">
        <v>9304.92</v>
      </c>
      <c r="Z187" s="81">
        <v>8958.88</v>
      </c>
      <c r="AA187" s="81"/>
      <c r="AB187" s="84"/>
      <c r="AC187" s="84"/>
      <c r="AD187" s="84"/>
      <c r="AE187" s="84"/>
      <c r="AF187" s="84"/>
      <c r="AG187" s="65">
        <f t="shared" si="8"/>
        <v>56532.85999999999</v>
      </c>
      <c r="BB187" s="15"/>
      <c r="BC187" s="15"/>
    </row>
    <row r="188" spans="1:55" ht="12" thickBot="1">
      <c r="A188" s="55">
        <v>159</v>
      </c>
      <c r="B188" s="76" t="s">
        <v>121</v>
      </c>
      <c r="C188" s="47">
        <v>22220.68</v>
      </c>
      <c r="D188" s="47">
        <v>22220.68</v>
      </c>
      <c r="E188" s="47">
        <v>22220.68</v>
      </c>
      <c r="F188" s="47">
        <v>22220.68</v>
      </c>
      <c r="G188" s="47">
        <v>22220.68</v>
      </c>
      <c r="H188" s="47">
        <v>22220.68</v>
      </c>
      <c r="I188" s="47"/>
      <c r="J188" s="47"/>
      <c r="K188" s="47"/>
      <c r="L188" s="47"/>
      <c r="M188" s="47"/>
      <c r="N188" s="47"/>
      <c r="O188" s="47">
        <v>2240.28</v>
      </c>
      <c r="P188" s="47"/>
      <c r="Q188" s="73">
        <f t="shared" si="7"/>
        <v>135564.36</v>
      </c>
      <c r="R188" s="61"/>
      <c r="S188" s="55">
        <v>159</v>
      </c>
      <c r="T188" s="76" t="s">
        <v>121</v>
      </c>
      <c r="U188" s="69">
        <v>21316.61</v>
      </c>
      <c r="V188" s="47">
        <v>24227.57</v>
      </c>
      <c r="W188" s="43">
        <v>18210.78</v>
      </c>
      <c r="X188" s="81">
        <v>19354.22</v>
      </c>
      <c r="Y188" s="81">
        <v>18924.28</v>
      </c>
      <c r="Z188" s="81">
        <v>18533.61</v>
      </c>
      <c r="AA188" s="81"/>
      <c r="AB188" s="84"/>
      <c r="AC188" s="84"/>
      <c r="AD188" s="84"/>
      <c r="AE188" s="84"/>
      <c r="AF188" s="84"/>
      <c r="AG188" s="65">
        <f t="shared" si="8"/>
        <v>120567.06999999999</v>
      </c>
      <c r="BB188" s="15"/>
      <c r="BC188" s="15"/>
    </row>
    <row r="189" spans="1:55" ht="12" thickBot="1">
      <c r="A189" s="55">
        <v>160</v>
      </c>
      <c r="B189" s="76" t="s">
        <v>122</v>
      </c>
      <c r="C189" s="47">
        <v>4904.58</v>
      </c>
      <c r="D189" s="47">
        <v>4904.58</v>
      </c>
      <c r="E189" s="47">
        <v>4904.58</v>
      </c>
      <c r="F189" s="47">
        <v>4904.58</v>
      </c>
      <c r="G189" s="47">
        <v>4904.58</v>
      </c>
      <c r="H189" s="47">
        <v>4904.58</v>
      </c>
      <c r="I189" s="47"/>
      <c r="J189" s="47"/>
      <c r="K189" s="47"/>
      <c r="L189" s="47"/>
      <c r="M189" s="47"/>
      <c r="N189" s="47"/>
      <c r="O189" s="47">
        <v>1201.86</v>
      </c>
      <c r="P189" s="47"/>
      <c r="Q189" s="73">
        <f t="shared" si="7"/>
        <v>30629.340000000004</v>
      </c>
      <c r="R189" s="61"/>
      <c r="S189" s="55">
        <v>160</v>
      </c>
      <c r="T189" s="76" t="s">
        <v>122</v>
      </c>
      <c r="U189" s="69">
        <v>4354.01</v>
      </c>
      <c r="V189" s="47">
        <v>4738.18</v>
      </c>
      <c r="W189" s="43">
        <v>4083.97</v>
      </c>
      <c r="X189" s="81">
        <v>4375.61</v>
      </c>
      <c r="Y189" s="81">
        <v>5195.26</v>
      </c>
      <c r="Z189" s="81">
        <v>3195.04</v>
      </c>
      <c r="AA189" s="81"/>
      <c r="AB189" s="84"/>
      <c r="AC189" s="84"/>
      <c r="AD189" s="84"/>
      <c r="AE189" s="84"/>
      <c r="AF189" s="84"/>
      <c r="AG189" s="65">
        <f t="shared" si="8"/>
        <v>25942.07</v>
      </c>
      <c r="BB189" s="15"/>
      <c r="BC189" s="15"/>
    </row>
    <row r="190" spans="1:55" ht="12" thickBot="1">
      <c r="A190" s="55">
        <v>161</v>
      </c>
      <c r="B190" s="77" t="s">
        <v>123</v>
      </c>
      <c r="C190" s="72">
        <v>2859.1</v>
      </c>
      <c r="D190" s="72">
        <v>2859.1</v>
      </c>
      <c r="E190" s="72">
        <v>2859.1</v>
      </c>
      <c r="F190" s="72">
        <v>2859.1</v>
      </c>
      <c r="G190" s="72">
        <v>2859.1</v>
      </c>
      <c r="H190" s="72">
        <v>2859.1</v>
      </c>
      <c r="I190" s="49"/>
      <c r="J190" s="49"/>
      <c r="K190" s="49"/>
      <c r="L190" s="49"/>
      <c r="M190" s="49"/>
      <c r="N190" s="49"/>
      <c r="O190" s="48">
        <v>404.82</v>
      </c>
      <c r="P190" s="48"/>
      <c r="Q190" s="73">
        <f t="shared" si="7"/>
        <v>17559.42</v>
      </c>
      <c r="R190" s="61"/>
      <c r="S190" s="55">
        <v>161</v>
      </c>
      <c r="T190" s="77" t="s">
        <v>123</v>
      </c>
      <c r="U190" s="69">
        <v>2692.67</v>
      </c>
      <c r="V190" s="49">
        <v>3784.25</v>
      </c>
      <c r="W190" s="43">
        <v>2258.75</v>
      </c>
      <c r="X190" s="81">
        <v>2220.41</v>
      </c>
      <c r="Y190" s="81">
        <v>3187.23</v>
      </c>
      <c r="Z190" s="81">
        <v>1904.49</v>
      </c>
      <c r="AA190" s="81"/>
      <c r="AB190" s="84"/>
      <c r="AC190" s="84"/>
      <c r="AD190" s="84"/>
      <c r="AE190" s="84"/>
      <c r="AF190" s="84"/>
      <c r="AG190" s="65">
        <f t="shared" si="8"/>
        <v>16047.8</v>
      </c>
      <c r="BB190" s="5"/>
      <c r="BC190" s="5"/>
    </row>
    <row r="191" spans="1:33" ht="13.5" thickBot="1">
      <c r="A191" s="27"/>
      <c r="B191" s="71" t="s">
        <v>128</v>
      </c>
      <c r="C191" s="50">
        <f aca="true" t="shared" si="9" ref="C191:Q191">SUM(C13:C78,C87:C159,C168:C190)</f>
        <v>2213109.8</v>
      </c>
      <c r="D191" s="68">
        <f t="shared" si="9"/>
        <v>2212720.7999999993</v>
      </c>
      <c r="E191" s="68">
        <f t="shared" si="9"/>
        <v>2212479.7199999993</v>
      </c>
      <c r="F191" s="68">
        <f t="shared" si="9"/>
        <v>2214407.0199999986</v>
      </c>
      <c r="G191" s="68">
        <f t="shared" si="9"/>
        <v>2214403.6699999985</v>
      </c>
      <c r="H191" s="68">
        <f t="shared" si="9"/>
        <v>2214367.4799999986</v>
      </c>
      <c r="I191" s="68">
        <f t="shared" si="9"/>
        <v>0</v>
      </c>
      <c r="J191" s="68">
        <f t="shared" si="9"/>
        <v>0</v>
      </c>
      <c r="K191" s="68">
        <f t="shared" si="9"/>
        <v>0</v>
      </c>
      <c r="L191" s="68">
        <f t="shared" si="9"/>
        <v>0</v>
      </c>
      <c r="M191" s="68">
        <f t="shared" si="9"/>
        <v>0</v>
      </c>
      <c r="N191" s="68">
        <f t="shared" si="9"/>
        <v>0</v>
      </c>
      <c r="O191" s="87">
        <f t="shared" si="9"/>
        <v>294564.7499999999</v>
      </c>
      <c r="P191" s="51">
        <f t="shared" si="9"/>
        <v>645870.3599999999</v>
      </c>
      <c r="Q191" s="67">
        <f t="shared" si="9"/>
        <v>14221923.599999996</v>
      </c>
      <c r="R191" s="62"/>
      <c r="S191" s="27"/>
      <c r="T191" s="71" t="s">
        <v>128</v>
      </c>
      <c r="U191" s="68">
        <f aca="true" t="shared" si="10" ref="U191:AG191">SUM(U13:U78,U87:U159,U168:U190)</f>
        <v>2059418.1100000003</v>
      </c>
      <c r="V191" s="68">
        <f t="shared" si="10"/>
        <v>2103431.05</v>
      </c>
      <c r="W191" s="68">
        <f t="shared" si="10"/>
        <v>2067570.7900000003</v>
      </c>
      <c r="X191" s="68">
        <f t="shared" si="10"/>
        <v>2181378.290000001</v>
      </c>
      <c r="Y191" s="68">
        <f t="shared" si="10"/>
        <v>2099665.5400000005</v>
      </c>
      <c r="Z191" s="68">
        <f t="shared" si="10"/>
        <v>2047023.97</v>
      </c>
      <c r="AA191" s="68">
        <f t="shared" si="10"/>
        <v>0</v>
      </c>
      <c r="AB191" s="68">
        <f t="shared" si="10"/>
        <v>0</v>
      </c>
      <c r="AC191" s="68">
        <f t="shared" si="10"/>
        <v>0</v>
      </c>
      <c r="AD191" s="68">
        <f t="shared" si="10"/>
        <v>0</v>
      </c>
      <c r="AE191" s="68">
        <f t="shared" si="10"/>
        <v>0</v>
      </c>
      <c r="AF191" s="68">
        <f t="shared" si="10"/>
        <v>0</v>
      </c>
      <c r="AG191" s="42">
        <f t="shared" si="10"/>
        <v>12558487.750000007</v>
      </c>
    </row>
    <row r="192" spans="1:20" ht="15.75" customHeight="1">
      <c r="A192" s="8"/>
      <c r="B192" s="79"/>
      <c r="P192" s="15">
        <v>0</v>
      </c>
      <c r="S192" s="8"/>
      <c r="T192" s="8"/>
    </row>
    <row r="193" spans="1:20" ht="12.75">
      <c r="A193" s="6"/>
      <c r="B193" s="38"/>
      <c r="N193" s="36"/>
      <c r="O193" s="36"/>
      <c r="P193" s="20"/>
      <c r="S193" s="6"/>
      <c r="T193" s="10"/>
    </row>
    <row r="194" spans="1:55" ht="12.75" hidden="1">
      <c r="A194" s="5"/>
      <c r="B194" s="33"/>
      <c r="S194" s="5"/>
      <c r="T194" s="7"/>
      <c r="BC194" s="1"/>
    </row>
    <row r="195" spans="1:20" ht="12.75" hidden="1">
      <c r="A195"/>
      <c r="B195" s="39"/>
      <c r="S195"/>
      <c r="T195" s="2"/>
    </row>
    <row r="196" spans="1:20" ht="12.75" hidden="1">
      <c r="A196"/>
      <c r="B196" s="3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S196"/>
      <c r="T196" s="2"/>
    </row>
    <row r="197" spans="1:20" ht="12.75" hidden="1">
      <c r="A197"/>
      <c r="B197" s="2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S197"/>
      <c r="T197" s="2"/>
    </row>
    <row r="198" ht="12.75" hidden="1"/>
    <row r="199" ht="12.75" hidden="1"/>
    <row r="200" ht="12.75" hidden="1"/>
    <row r="201" spans="2:20" ht="12.75">
      <c r="B201" s="34" t="s">
        <v>164</v>
      </c>
      <c r="T201" s="34" t="s">
        <v>164</v>
      </c>
    </row>
  </sheetData>
  <sheetProtection/>
  <mergeCells count="104">
    <mergeCell ref="E2:N2"/>
    <mergeCell ref="V2:AF2"/>
    <mergeCell ref="A3:C3"/>
    <mergeCell ref="T3:V3"/>
    <mergeCell ref="A5:A11"/>
    <mergeCell ref="B5:B11"/>
    <mergeCell ref="C5:N5"/>
    <mergeCell ref="O5:O11"/>
    <mergeCell ref="P5:P11"/>
    <mergeCell ref="Q5:Q11"/>
    <mergeCell ref="S5:S11"/>
    <mergeCell ref="T5:T11"/>
    <mergeCell ref="U5:AF5"/>
    <mergeCell ref="AG5:AG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F6:AF11"/>
    <mergeCell ref="A79:A85"/>
    <mergeCell ref="B79:B85"/>
    <mergeCell ref="C79:N79"/>
    <mergeCell ref="P79:P85"/>
    <mergeCell ref="Q79:Q85"/>
    <mergeCell ref="J80:J85"/>
    <mergeCell ref="K80:K85"/>
    <mergeCell ref="L80:L85"/>
    <mergeCell ref="M80:M85"/>
    <mergeCell ref="AG79:AG85"/>
    <mergeCell ref="C80:C85"/>
    <mergeCell ref="D80:D85"/>
    <mergeCell ref="E80:E85"/>
    <mergeCell ref="F80:F85"/>
    <mergeCell ref="G80:G85"/>
    <mergeCell ref="H80:H85"/>
    <mergeCell ref="I80:I85"/>
    <mergeCell ref="N80:N85"/>
    <mergeCell ref="U80:U85"/>
    <mergeCell ref="V80:V85"/>
    <mergeCell ref="W80:W85"/>
    <mergeCell ref="X80:X85"/>
    <mergeCell ref="Y80:Y85"/>
    <mergeCell ref="T79:T85"/>
    <mergeCell ref="U79:AF79"/>
    <mergeCell ref="Z80:Z85"/>
    <mergeCell ref="AA80:AA85"/>
    <mergeCell ref="AB80:AB85"/>
    <mergeCell ref="AC80:AC85"/>
    <mergeCell ref="AD80:AD85"/>
    <mergeCell ref="AE80:AE85"/>
    <mergeCell ref="AF80:AF85"/>
    <mergeCell ref="A160:A166"/>
    <mergeCell ref="B160:B166"/>
    <mergeCell ref="C160:N160"/>
    <mergeCell ref="O160:O166"/>
    <mergeCell ref="P160:P166"/>
    <mergeCell ref="Q160:Q166"/>
    <mergeCell ref="S160:S166"/>
    <mergeCell ref="AG160:AG166"/>
    <mergeCell ref="C161:C166"/>
    <mergeCell ref="D161:D166"/>
    <mergeCell ref="E161:E166"/>
    <mergeCell ref="F161:F166"/>
    <mergeCell ref="G161:G166"/>
    <mergeCell ref="H161:H166"/>
    <mergeCell ref="I161:I166"/>
    <mergeCell ref="AB161:AB166"/>
    <mergeCell ref="J161:J166"/>
    <mergeCell ref="K161:K166"/>
    <mergeCell ref="L161:L166"/>
    <mergeCell ref="M161:M166"/>
    <mergeCell ref="N161:N166"/>
    <mergeCell ref="U161:U166"/>
    <mergeCell ref="T160:T166"/>
    <mergeCell ref="U160:AF160"/>
    <mergeCell ref="AC161:AC166"/>
    <mergeCell ref="V161:V166"/>
    <mergeCell ref="W161:W166"/>
    <mergeCell ref="AD161:AD166"/>
    <mergeCell ref="AE161:AE166"/>
    <mergeCell ref="AF161:AF166"/>
    <mergeCell ref="X161:X166"/>
    <mergeCell ref="Y161:Y166"/>
    <mergeCell ref="Z161:Z166"/>
    <mergeCell ref="AA161:AA166"/>
  </mergeCells>
  <printOptions/>
  <pageMargins left="0.24" right="0.24" top="0.62" bottom="0.2" header="0.5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2019-08-01T05:13:17Z</cp:lastPrinted>
  <dcterms:created xsi:type="dcterms:W3CDTF">2011-01-25T13:12:08Z</dcterms:created>
  <dcterms:modified xsi:type="dcterms:W3CDTF">2019-08-09T04:19:31Z</dcterms:modified>
  <cp:category/>
  <cp:version/>
  <cp:contentType/>
  <cp:contentStatus/>
</cp:coreProperties>
</file>