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дох т расх 6 м" sheetId="1" r:id="rId3"/>
  </sheets>
  <definedNames/>
  <calcPr/>
</workbook>
</file>

<file path=xl/sharedStrings.xml><?xml version="1.0" encoding="utf-8"?>
<sst xmlns="http://schemas.openxmlformats.org/spreadsheetml/2006/main" count="387" uniqueCount="170">
  <si>
    <t>ООО "Наш Дом"</t>
  </si>
  <si>
    <t>за   январь -сентябрь 2014 года</t>
  </si>
  <si>
    <t>№ п/п</t>
  </si>
  <si>
    <t>Адрес жилого дома</t>
  </si>
  <si>
    <t xml:space="preserve">Д О Х О Д Ы </t>
  </si>
  <si>
    <t>Доходы от арендаторов</t>
  </si>
  <si>
    <t>Всего доходы</t>
  </si>
  <si>
    <t xml:space="preserve">Р А С Х О Д Ы 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</si>
  <si>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</si>
  <si>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</si>
  <si>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</si>
  <si>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</si>
  <si>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</si>
  <si>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</si>
  <si>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</si>
  <si>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</si>
  <si>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</si>
  <si>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</si>
  <si>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пер.Крупской д.2</t>
  </si>
  <si>
    <t xml:space="preserve">пер.Крупской д.3 </t>
  </si>
  <si>
    <t xml:space="preserve">пер.Крупской д.5 </t>
  </si>
  <si>
    <t>пер.Крупской д.6</t>
  </si>
  <si>
    <t>пер.Крупской д.7</t>
  </si>
  <si>
    <t>пер.Крупской д.9</t>
  </si>
  <si>
    <t>пер.Крупской д.10</t>
  </si>
  <si>
    <t xml:space="preserve">пер.Крупской д.11 </t>
  </si>
  <si>
    <t>пер.Мира д.2</t>
  </si>
  <si>
    <t>пер.Мира д.4</t>
  </si>
  <si>
    <t>пер.Мира д.6</t>
  </si>
  <si>
    <t>пер.Мира д.8</t>
  </si>
  <si>
    <t>пер.Мира д.10</t>
  </si>
  <si>
    <t>пер.Мира д.10-а</t>
  </si>
  <si>
    <t>пер.Первомайский 2-й д.1</t>
  </si>
  <si>
    <t>пер.Суворова  д.1</t>
  </si>
  <si>
    <t>пер.Суворова  д.3</t>
  </si>
  <si>
    <t xml:space="preserve">ул.Володарского д.11 </t>
  </si>
  <si>
    <t>ул.Горького д.1</t>
  </si>
  <si>
    <t>ул.Горького д.2</t>
  </si>
  <si>
    <t>ул.Горького д.4</t>
  </si>
  <si>
    <t>ул.Горького д.4 а</t>
  </si>
  <si>
    <t>ул.Горького д.7</t>
  </si>
  <si>
    <t>ул.Горького д.8</t>
  </si>
  <si>
    <t>ул.Горького д.9</t>
  </si>
  <si>
    <t>ул.Горького д.10</t>
  </si>
  <si>
    <t>ул.Горького д.12</t>
  </si>
  <si>
    <t>ул.Иванова д.1</t>
  </si>
  <si>
    <t>ул.Иванова д.5</t>
  </si>
  <si>
    <t>ул.Иванова д.6</t>
  </si>
  <si>
    <t>ул.Иванова д.13</t>
  </si>
  <si>
    <t>ул.Иванова д.17</t>
  </si>
  <si>
    <t>ул.Иванова д.23</t>
  </si>
  <si>
    <t>ул.Иванова д.25</t>
  </si>
  <si>
    <t>ул.Иванова д.27</t>
  </si>
  <si>
    <t>ул.Калинина д.67</t>
  </si>
  <si>
    <t>ул.Коммунистическая д.4</t>
  </si>
  <si>
    <t>ул.Коммунистическая д.6</t>
  </si>
  <si>
    <t>ул.Комсомольская д.1</t>
  </si>
  <si>
    <t>ул.Комсомольская д.2</t>
  </si>
  <si>
    <t>ул.Комсомольская д.8</t>
  </si>
  <si>
    <t>ул.Комсомольская д.10 А</t>
  </si>
  <si>
    <t>ул.Комсомольская д.11</t>
  </si>
  <si>
    <t>ул.Комсомольская д.12</t>
  </si>
  <si>
    <t>ул.Комсомольская д.16</t>
  </si>
  <si>
    <t>ул.Комсомольская д.18</t>
  </si>
  <si>
    <t>ул.Комсомольская д.19</t>
  </si>
  <si>
    <t>ул.Комсомольская д.19 А</t>
  </si>
  <si>
    <t>ул.Комсомольская д.21</t>
  </si>
  <si>
    <t>ул.Крупской д.7</t>
  </si>
  <si>
    <t>ул.Крупской д.9</t>
  </si>
  <si>
    <t>ул.Крупской д.34 Б</t>
  </si>
  <si>
    <t>ул.Крупской д.44</t>
  </si>
  <si>
    <t>ул.Ленина д.2</t>
  </si>
  <si>
    <t>ул.Ленина д.3</t>
  </si>
  <si>
    <t xml:space="preserve">ул.Ленина д.4 </t>
  </si>
  <si>
    <t>ул.Ленина д.6</t>
  </si>
  <si>
    <t>ул.Ленина д.7</t>
  </si>
  <si>
    <t>ул.Ленина д.8</t>
  </si>
  <si>
    <t>ул.Ленина д.15</t>
  </si>
  <si>
    <t>ул.Ленина д.17</t>
  </si>
  <si>
    <t>ул.Ленина д.19</t>
  </si>
  <si>
    <t>ул.Ленина д.21</t>
  </si>
  <si>
    <t>ул.Ленина д.23</t>
  </si>
  <si>
    <t>ул.Ленина д.27</t>
  </si>
  <si>
    <t>ул.Ленина д.85</t>
  </si>
  <si>
    <t>ул.Ленина д.87</t>
  </si>
  <si>
    <t>ул.Ломоносова д.1</t>
  </si>
  <si>
    <t>ул.Ломоносова д.2</t>
  </si>
  <si>
    <t>ул.Ломоносова д.10</t>
  </si>
  <si>
    <t>ул.Луначарского д.7</t>
  </si>
  <si>
    <t>ул.Луначарского д.9</t>
  </si>
  <si>
    <t>ул.Луначарского д.23</t>
  </si>
  <si>
    <t>ул.Луначарскогод.31</t>
  </si>
  <si>
    <t>ул.Луначарскогод.33</t>
  </si>
  <si>
    <t>ул.Малиновского д.1</t>
  </si>
  <si>
    <t>ул.Малиновского д.8</t>
  </si>
  <si>
    <t>ул.Мира д.1</t>
  </si>
  <si>
    <t>ул.Мира д.3</t>
  </si>
  <si>
    <t>ул.Мира д.4</t>
  </si>
  <si>
    <t>ул.Мира д.6</t>
  </si>
  <si>
    <t>ул.Мира д.8</t>
  </si>
  <si>
    <t>ул.Нахимова д.2</t>
  </si>
  <si>
    <t xml:space="preserve">ул.Нахимова д.4 </t>
  </si>
  <si>
    <t>ул.Нахимова д.6</t>
  </si>
  <si>
    <t>ул.Нахимова д.6 А</t>
  </si>
  <si>
    <t>ул.Нахимова д.13</t>
  </si>
  <si>
    <t>ул.Октябрьская д.2</t>
  </si>
  <si>
    <t>ул.Октябрьская д.4</t>
  </si>
  <si>
    <t>ул.Октябрьская д.5</t>
  </si>
  <si>
    <t>ул.Октябрьская д.6</t>
  </si>
  <si>
    <t>ул.Октябрьская д.8</t>
  </si>
  <si>
    <t>ул.Октябрьская д.10</t>
  </si>
  <si>
    <t>ул.Октябрьская д.66</t>
  </si>
  <si>
    <t>ул.Первомайская д.2</t>
  </si>
  <si>
    <t>ул.Первомайская д.2 А</t>
  </si>
  <si>
    <t>ул.Первомайская д.4</t>
  </si>
  <si>
    <t xml:space="preserve">ул.Первомайская д.5 </t>
  </si>
  <si>
    <t>ул.Первомайская д.6</t>
  </si>
  <si>
    <t>ул.Первомайская д.7</t>
  </si>
  <si>
    <t>ул.Первомайская д.7 А</t>
  </si>
  <si>
    <t>ул.Первомайская д.8</t>
  </si>
  <si>
    <t>ул.Первомайская д.9 А</t>
  </si>
  <si>
    <t>ул.Первомайская д.12</t>
  </si>
  <si>
    <t>ул.Первомайская д.13 А</t>
  </si>
  <si>
    <t>ул.Первомайская д.14</t>
  </si>
  <si>
    <t>ул.Первомайская д.16</t>
  </si>
  <si>
    <t>ул.Первомайская д.18</t>
  </si>
  <si>
    <t>ул.Пионерская д.1</t>
  </si>
  <si>
    <t>ул.Попова д.1</t>
  </si>
  <si>
    <t>ул.Попова д.2</t>
  </si>
  <si>
    <t>ул.Попова д.2 а</t>
  </si>
  <si>
    <t>ул.Попова д.4</t>
  </si>
  <si>
    <t>ул.Попова д.5</t>
  </si>
  <si>
    <t>ул.Попова д.6</t>
  </si>
  <si>
    <t>ул.Пролетарская д.1</t>
  </si>
  <si>
    <t>ул.Пролетарская д.3</t>
  </si>
  <si>
    <t>ул.Пролетарская д.5А /1</t>
  </si>
  <si>
    <t>ул.Пролетарская д.5А /2</t>
  </si>
  <si>
    <t>ул.Пролетарская д.6</t>
  </si>
  <si>
    <t>ул.Пролетарская д.7</t>
  </si>
  <si>
    <t>ул.Пролетарская д.8</t>
  </si>
  <si>
    <t>ул.Пролетарская д.9</t>
  </si>
  <si>
    <t>ул.Советская д.9</t>
  </si>
  <si>
    <t>ул.Советская д.10</t>
  </si>
  <si>
    <t>ул.Советская д.11</t>
  </si>
  <si>
    <t>ул.Советская д.12</t>
  </si>
  <si>
    <t>ул.Советская д.14</t>
  </si>
  <si>
    <t>ул.Советская д.15</t>
  </si>
  <si>
    <t>ул.Совхозная д.1</t>
  </si>
  <si>
    <t>ул.Совхозная д.2</t>
  </si>
  <si>
    <t>ул.Совхозная д.4</t>
  </si>
  <si>
    <t>ул.Совхозная д.6</t>
  </si>
  <si>
    <t>ул.Совхозная д.14</t>
  </si>
  <si>
    <t>ул.Совхозная д.95</t>
  </si>
  <si>
    <t>ул.Суворова д.3</t>
  </si>
  <si>
    <t>ул.Суворова д.8А</t>
  </si>
  <si>
    <t>ул.Суворова д.10</t>
  </si>
  <si>
    <t>ул.Танкистов д.27</t>
  </si>
  <si>
    <t>ул.Танкистов д.29</t>
  </si>
  <si>
    <t>ул.Транспортная д.2</t>
  </si>
  <si>
    <t>ул.Транспортная д.4</t>
  </si>
  <si>
    <t>ул.Транспортная д.6</t>
  </si>
  <si>
    <t>ул.Школьная д.10</t>
  </si>
  <si>
    <t>ул.Школьная д.12</t>
  </si>
  <si>
    <t>ул.23 Сентября д.2</t>
  </si>
  <si>
    <t>ул.23 Сентября д.4</t>
  </si>
  <si>
    <t>ул.23 Сентября д.6</t>
  </si>
  <si>
    <t>ул.23 Сентября д.8</t>
  </si>
  <si>
    <t xml:space="preserve">итого </t>
  </si>
  <si>
    <t xml:space="preserve"> </t>
  </si>
  <si>
    <t>Исп.Викторова Л.С.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</si>
</sst>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0.0"/>
      <name val="Arial"/>
    </font>
    <font>
      <sz val="7.0"/>
      <name val="Arial"/>
    </font>
    <font>
      <b/>
      <sz val="8.0"/>
      <name val="Arial"/>
    </font>
    <font>
      <b/>
      <sz val="7.0"/>
      <name val="Arial"/>
    </font>
    <font>
      <b/>
      <sz val="14.0"/>
      <name val="Arial"/>
    </font>
    <font>
      <b/>
      <i/>
      <sz val="10.0"/>
      <name val="Arial"/>
    </font>
    <font/>
    <font>
      <b/>
      <i/>
      <sz val="10.0"/>
      <color rgb="FFFF0000"/>
      <name val="Arial"/>
    </font>
    <font>
      <sz val="10.0"/>
      <name val="Arial"/>
    </font>
    <font>
      <b/>
      <sz val="8.0"/>
      <color rgb="FFFF0000"/>
      <name val="Arial"/>
    </font>
    <font>
      <sz val="7.0"/>
      <name val="Arimo"/>
    </font>
    <font>
      <sz val="8.0"/>
      <name val="Arimo"/>
    </font>
    <font>
      <sz val="8.0"/>
      <name val="Arial"/>
    </font>
    <font>
      <sz val="8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8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2" numFmtId="0" xfId="0" applyAlignment="1" applyFont="1">
      <alignment horizontal="center"/>
    </xf>
    <xf borderId="0" fillId="0" fontId="4" numFmtId="0" xfId="0" applyFont="1"/>
    <xf borderId="0" fillId="0" fontId="5" numFmtId="0" xfId="0" applyFont="1"/>
    <xf borderId="0" fillId="0" fontId="5" numFmtId="0" xfId="0" applyAlignment="1" applyFont="1">
      <alignment horizontal="center"/>
    </xf>
    <xf borderId="1" fillId="0" fontId="6" numFmtId="0" xfId="0" applyAlignment="1" applyBorder="1" applyFont="1">
      <alignment horizontal="left"/>
    </xf>
    <xf borderId="2" fillId="0" fontId="7" numFmtId="0" xfId="0" applyBorder="1" applyFont="1"/>
    <xf borderId="3" fillId="0" fontId="7" numFmtId="0" xfId="0" applyBorder="1" applyFont="1"/>
    <xf borderId="0" fillId="0" fontId="6" numFmtId="0" xfId="0" applyAlignment="1" applyFont="1">
      <alignment horizontal="left"/>
    </xf>
    <xf borderId="4" fillId="0" fontId="3" numFmtId="0" xfId="0" applyAlignment="1" applyBorder="1" applyFont="1">
      <alignment horizontal="center" vertical="center" wrapText="1"/>
    </xf>
    <xf borderId="5" fillId="0" fontId="1" numFmtId="0" xfId="0" applyAlignment="1" applyBorder="1" applyFont="1">
      <alignment horizontal="center" vertical="center" wrapText="1"/>
    </xf>
    <xf borderId="1" fillId="0" fontId="6" numFmtId="0" xfId="0" applyAlignment="1" applyBorder="1" applyFont="1">
      <alignment horizontal="center"/>
    </xf>
    <xf borderId="4" fillId="0" fontId="6" numFmtId="0" xfId="0" applyAlignment="1" applyBorder="1" applyFont="1">
      <alignment horizontal="center" vertical="center" wrapText="1"/>
    </xf>
    <xf borderId="0" fillId="0" fontId="8" numFmtId="0" xfId="0" applyAlignment="1" applyFont="1">
      <alignment horizontal="center" vertical="center"/>
    </xf>
    <xf borderId="4" fillId="0" fontId="1" numFmtId="0" xfId="0" applyAlignment="1" applyBorder="1" applyFont="1">
      <alignment horizontal="center" vertical="center" wrapText="1"/>
    </xf>
    <xf borderId="4" fillId="0" fontId="6" numFmtId="0" xfId="0" applyAlignment="1" applyBorder="1" applyFont="1">
      <alignment horizontal="center" vertical="center"/>
    </xf>
    <xf borderId="6" fillId="0" fontId="7" numFmtId="0" xfId="0" applyBorder="1" applyFont="1"/>
    <xf borderId="7" fillId="0" fontId="7" numFmtId="0" xfId="0" applyBorder="1" applyFont="1"/>
    <xf borderId="6" fillId="0" fontId="9" numFmtId="0" xfId="0" applyAlignment="1" applyBorder="1" applyFont="1">
      <alignment horizontal="center" textRotation="90"/>
    </xf>
    <xf borderId="0" fillId="0" fontId="9" numFmtId="0" xfId="0" applyAlignment="1" applyFont="1">
      <alignment horizontal="center" textRotation="90"/>
    </xf>
    <xf borderId="4" fillId="0" fontId="9" numFmtId="0" xfId="0" applyAlignment="1" applyBorder="1" applyFont="1">
      <alignment horizontal="center" textRotation="90"/>
    </xf>
    <xf borderId="4" fillId="0" fontId="9" numFmtId="0" xfId="0" applyAlignment="1" applyBorder="1" applyFont="1">
      <alignment horizontal="center" textRotation="90" wrapText="1"/>
    </xf>
    <xf borderId="8" fillId="0" fontId="9" numFmtId="0" xfId="0" applyAlignment="1" applyBorder="1" applyFont="1">
      <alignment horizontal="center" textRotation="90" wrapText="1"/>
    </xf>
    <xf borderId="5" fillId="0" fontId="9" numFmtId="0" xfId="0" applyAlignment="1" applyBorder="1" applyFont="1">
      <alignment horizontal="center" textRotation="90" wrapText="1"/>
    </xf>
    <xf borderId="0" fillId="0" fontId="9" numFmtId="0" xfId="0" applyFont="1"/>
    <xf borderId="0" fillId="2" fontId="9" numFmtId="0" xfId="0" applyAlignment="1" applyBorder="1" applyFill="1" applyFont="1">
      <alignment wrapText="1"/>
    </xf>
    <xf borderId="0" fillId="0" fontId="9" numFmtId="0" xfId="0" applyFont="1"/>
    <xf borderId="0" fillId="0" fontId="9" numFmtId="0" xfId="0" applyAlignment="1" applyFont="1">
      <alignment horizontal="center"/>
    </xf>
    <xf borderId="0" fillId="2" fontId="9" numFmtId="0" xfId="0" applyBorder="1" applyFont="1"/>
    <xf borderId="9" fillId="0" fontId="7" numFmtId="0" xfId="0" applyBorder="1" applyFont="1"/>
    <xf borderId="0" fillId="0" fontId="9" numFmtId="2" xfId="0" applyFont="1" applyNumberFormat="1"/>
    <xf borderId="0" fillId="0" fontId="2" numFmtId="2" xfId="0" applyFont="1" applyNumberFormat="1"/>
    <xf borderId="10" fillId="0" fontId="7" numFmtId="0" xfId="0" applyBorder="1" applyFont="1"/>
    <xf borderId="11" fillId="0" fontId="7" numFmtId="0" xfId="0" applyBorder="1" applyFont="1"/>
    <xf borderId="12" fillId="0" fontId="7" numFmtId="0" xfId="0" applyBorder="1" applyFont="1"/>
    <xf borderId="13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15" fillId="2" fontId="11" numFmtId="0" xfId="0" applyAlignment="1" applyBorder="1" applyFont="1">
      <alignment horizontal="center" vertical="center"/>
    </xf>
    <xf borderId="16" fillId="2" fontId="12" numFmtId="0" xfId="0" applyBorder="1" applyFont="1"/>
    <xf borderId="17" fillId="0" fontId="13" numFmtId="2" xfId="0" applyBorder="1" applyFont="1" applyNumberFormat="1"/>
    <xf borderId="16" fillId="0" fontId="13" numFmtId="2" xfId="0" applyBorder="1" applyFont="1" applyNumberFormat="1"/>
    <xf borderId="18" fillId="0" fontId="13" numFmtId="2" xfId="0" applyBorder="1" applyFont="1" applyNumberFormat="1"/>
    <xf borderId="19" fillId="0" fontId="13" numFmtId="2" xfId="0" applyBorder="1" applyFont="1" applyNumberFormat="1"/>
    <xf borderId="0" fillId="0" fontId="14" numFmtId="2" xfId="0" applyFont="1" applyNumberFormat="1"/>
    <xf borderId="20" fillId="0" fontId="13" numFmtId="2" xfId="0" applyBorder="1" applyFont="1" applyNumberFormat="1"/>
    <xf borderId="15" fillId="0" fontId="11" numFmtId="0" xfId="0" applyAlignment="1" applyBorder="1" applyFont="1">
      <alignment horizontal="center" vertical="center"/>
    </xf>
    <xf borderId="15" fillId="2" fontId="12" numFmtId="0" xfId="0" applyBorder="1" applyFont="1"/>
    <xf borderId="21" fillId="0" fontId="13" numFmtId="2" xfId="0" applyBorder="1" applyFont="1" applyNumberFormat="1"/>
    <xf borderId="15" fillId="0" fontId="13" numFmtId="2" xfId="0" applyBorder="1" applyFont="1" applyNumberFormat="1"/>
    <xf borderId="22" fillId="0" fontId="13" numFmtId="2" xfId="0" applyBorder="1" applyFont="1" applyNumberFormat="1"/>
    <xf borderId="6" fillId="0" fontId="13" numFmtId="2" xfId="0" applyBorder="1" applyFont="1" applyNumberFormat="1"/>
    <xf borderId="15" fillId="0" fontId="12" numFmtId="0" xfId="0" applyBorder="1" applyFont="1"/>
    <xf borderId="23" fillId="0" fontId="13" numFmtId="2" xfId="0" applyBorder="1" applyFont="1" applyNumberFormat="1"/>
    <xf borderId="10" fillId="0" fontId="13" numFmtId="2" xfId="0" applyBorder="1" applyFont="1" applyNumberFormat="1"/>
    <xf borderId="2" fillId="0" fontId="6" numFmtId="0" xfId="0" applyAlignment="1" applyBorder="1" applyFont="1">
      <alignment horizontal="center"/>
    </xf>
    <xf borderId="8" fillId="0" fontId="9" numFmtId="0" xfId="0" applyAlignment="1" applyBorder="1" applyFont="1">
      <alignment horizontal="center" textRotation="90"/>
    </xf>
    <xf borderId="24" fillId="0" fontId="9" numFmtId="0" xfId="0" applyAlignment="1" applyBorder="1" applyFont="1">
      <alignment horizontal="center" textRotation="90"/>
    </xf>
    <xf borderId="3" fillId="0" fontId="3" numFmtId="0" xfId="0" applyAlignment="1" applyBorder="1" applyFont="1">
      <alignment horizontal="center"/>
    </xf>
    <xf borderId="18" fillId="0" fontId="11" numFmtId="0" xfId="0" applyAlignment="1" applyBorder="1" applyFont="1">
      <alignment horizontal="center" vertical="center"/>
    </xf>
    <xf borderId="25" fillId="0" fontId="13" numFmtId="2" xfId="0" applyBorder="1" applyFont="1" applyNumberFormat="1"/>
    <xf borderId="18" fillId="0" fontId="12" numFmtId="0" xfId="0" applyBorder="1" applyFont="1"/>
    <xf borderId="26" fillId="0" fontId="13" numFmtId="2" xfId="0" applyBorder="1" applyFont="1" applyNumberFormat="1"/>
    <xf borderId="27" fillId="0" fontId="11" numFmtId="0" xfId="0" applyAlignment="1" applyBorder="1" applyFont="1">
      <alignment horizontal="center" vertical="center"/>
    </xf>
    <xf borderId="27" fillId="0" fontId="12" numFmtId="0" xfId="0" applyBorder="1" applyFont="1"/>
    <xf borderId="27" fillId="0" fontId="13" numFmtId="2" xfId="0" applyBorder="1" applyFont="1" applyNumberFormat="1"/>
    <xf borderId="13" fillId="2" fontId="4" numFmtId="2" xfId="0" applyBorder="1" applyFont="1" applyNumberFormat="1"/>
    <xf borderId="13" fillId="2" fontId="3" numFmtId="2" xfId="0" applyAlignment="1" applyBorder="1" applyFont="1" applyNumberFormat="1">
      <alignment horizontal="center"/>
    </xf>
    <xf borderId="2" fillId="0" fontId="13" numFmtId="2" xfId="0" applyBorder="1" applyFont="1" applyNumberFormat="1"/>
    <xf borderId="1" fillId="0" fontId="13" numFmtId="2" xfId="0" applyBorder="1" applyFont="1" applyNumberFormat="1"/>
    <xf borderId="13" fillId="0" fontId="13" numFmtId="2" xfId="0" applyBorder="1" applyFont="1" applyNumberFormat="1"/>
    <xf borderId="13" fillId="0" fontId="3" numFmtId="2" xfId="0" applyBorder="1" applyFont="1" applyNumberFormat="1"/>
    <xf borderId="0" fillId="0" fontId="14" numFmtId="0" xfId="0" applyFont="1"/>
    <xf borderId="0" fillId="2" fontId="2" numFmtId="0" xfId="0" applyAlignment="1" applyBorder="1" applyFont="1">
      <alignment horizontal="right"/>
    </xf>
    <xf borderId="0" fillId="2" fontId="2" numFmtId="0" xfId="0" applyAlignment="1" applyBorder="1" applyFont="1">
      <alignment horizontal="center"/>
    </xf>
    <xf borderId="0" fillId="2" fontId="2" numFmtId="0" xfId="0" applyBorder="1" applyFon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86"/>
    <col customWidth="1" min="2" max="2" width="20.0"/>
    <col customWidth="1" min="3" max="3" width="9.29"/>
    <col customWidth="1" min="4" max="4" width="10.71"/>
    <col customWidth="1" min="5" max="5" width="9.29"/>
    <col customWidth="1" min="6" max="6" width="9.57"/>
    <col customWidth="1" min="7" max="8" width="10.0"/>
    <col customWidth="1" min="9" max="9" width="9.0"/>
    <col customWidth="1" min="10" max="10" width="10.57"/>
    <col customWidth="1" min="11" max="11" width="10.43"/>
    <col customWidth="1" min="12" max="12" width="10.86"/>
    <col customWidth="1" min="13" max="13" width="12.0"/>
    <col customWidth="1" min="14" max="14" width="10.71"/>
    <col customWidth="1" min="15" max="15" width="3.43"/>
    <col customWidth="1" min="16" max="16" width="21.14"/>
    <col customWidth="1" min="17" max="17" width="11.0"/>
    <col customWidth="1" min="18" max="18" width="9.71"/>
    <col customWidth="1" min="19" max="19" width="10.43"/>
    <col customWidth="1" min="20" max="20" width="10.29"/>
    <col customWidth="1" min="21" max="21" width="10.14"/>
    <col customWidth="1" min="22" max="22" width="9.43"/>
    <col customWidth="1" min="23" max="23" width="9.71"/>
    <col customWidth="1" min="24" max="24" width="10.29"/>
    <col customWidth="1" min="25" max="25" width="10.57"/>
    <col customWidth="1" min="26" max="26" width="12.29"/>
    <col customWidth="1" min="27" max="27" width="6.43"/>
    <col customWidth="1" min="28" max="28" width="6.14"/>
    <col customWidth="1" min="29" max="29" width="6.0"/>
    <col customWidth="1" min="30" max="30" width="7.0"/>
    <col customWidth="1" min="31" max="31" width="6.86"/>
    <col customWidth="1" min="32" max="32" width="7.0"/>
    <col customWidth="1" min="33" max="33" width="9.43"/>
    <col customWidth="1" min="34" max="34" width="7.71"/>
    <col customWidth="1" min="35" max="35" width="7.57"/>
    <col customWidth="1" min="36" max="36" width="7.86"/>
  </cols>
  <sheetData>
    <row r="1" ht="12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 t="s">
        <v>0</v>
      </c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4"/>
      <c r="AJ1" s="2"/>
    </row>
    <row r="2" ht="18.75" customHeight="1">
      <c r="A2" s="2"/>
      <c r="B2" s="5"/>
      <c r="C2" s="6"/>
      <c r="D2" s="6"/>
      <c r="E2" s="7"/>
      <c r="L2" s="6"/>
      <c r="M2" s="6"/>
      <c r="N2" s="6"/>
      <c r="O2" s="2"/>
      <c r="P2" s="5"/>
      <c r="Q2" s="2"/>
      <c r="R2" s="7"/>
      <c r="Z2" s="2"/>
      <c r="AA2" s="2"/>
      <c r="AB2" s="2"/>
      <c r="AC2" s="2"/>
      <c r="AD2" s="2"/>
      <c r="AE2" s="2"/>
      <c r="AF2" s="2"/>
      <c r="AG2" s="3"/>
      <c r="AH2" s="2"/>
      <c r="AI2" s="4"/>
      <c r="AJ2" s="2"/>
    </row>
    <row r="3" ht="13.5" customHeight="1">
      <c r="A3" s="8" t="s">
        <v>1</v>
      </c>
      <c r="B3" s="9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 t="s">
        <v>1</v>
      </c>
      <c r="Q3" s="9"/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2"/>
      <c r="AI3" s="4"/>
      <c r="AJ3" s="2"/>
    </row>
    <row r="4" ht="13.5" customHeight="1">
      <c r="A4" s="11"/>
      <c r="B4" s="11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2"/>
      <c r="AI4" s="4"/>
      <c r="AJ4" s="2"/>
    </row>
    <row r="5" ht="13.5" customHeight="1">
      <c r="A5" s="12" t="s">
        <v>2</v>
      </c>
      <c r="B5" s="13" t="s">
        <v>3</v>
      </c>
      <c r="C5" s="14" t="s">
        <v>4</v>
      </c>
      <c r="D5" s="9"/>
      <c r="E5" s="9"/>
      <c r="F5" s="9"/>
      <c r="G5" s="9"/>
      <c r="H5" s="9"/>
      <c r="I5" s="9"/>
      <c r="J5" s="9"/>
      <c r="K5" s="9"/>
      <c r="L5" s="15" t="s">
        <v>5</v>
      </c>
      <c r="M5" s="15" t="s">
        <v>6</v>
      </c>
      <c r="N5" s="16"/>
      <c r="O5" s="12" t="s">
        <v>2</v>
      </c>
      <c r="P5" s="17" t="s">
        <v>3</v>
      </c>
      <c r="Q5" s="14" t="s">
        <v>7</v>
      </c>
      <c r="R5" s="9"/>
      <c r="S5" s="9"/>
      <c r="T5" s="9"/>
      <c r="U5" s="9"/>
      <c r="V5" s="9"/>
      <c r="W5" s="9"/>
      <c r="X5" s="9"/>
      <c r="Y5" s="9"/>
      <c r="Z5" s="18" t="s">
        <v>8</v>
      </c>
      <c r="AA5" s="2"/>
      <c r="AB5" s="2"/>
      <c r="AC5" s="2"/>
      <c r="AD5" s="2"/>
      <c r="AE5" s="2"/>
      <c r="AF5" s="2"/>
      <c r="AG5" s="3"/>
      <c r="AH5" s="2"/>
      <c r="AI5" s="4"/>
      <c r="AJ5" s="2"/>
    </row>
    <row r="6" ht="12.0" customHeight="1">
      <c r="A6" s="19"/>
      <c r="B6" s="20"/>
      <c r="C6" s="21" t="s">
        <v>9</v>
      </c>
      <c r="D6" s="21" t="s">
        <v>10</v>
      </c>
      <c r="E6" s="22" t="s">
        <v>11</v>
      </c>
      <c r="F6" s="23" t="s">
        <v>12</v>
      </c>
      <c r="G6" s="22" t="s">
        <v>13</v>
      </c>
      <c r="H6" s="24" t="s">
        <v>14</v>
      </c>
      <c r="I6" s="24" t="s">
        <v>15</v>
      </c>
      <c r="J6" s="25" t="s">
        <v>16</v>
      </c>
      <c r="K6" s="23" t="s">
        <v>17</v>
      </c>
      <c r="L6" s="19"/>
      <c r="M6" s="19"/>
      <c r="N6" s="16"/>
      <c r="O6" s="19"/>
      <c r="P6" s="19"/>
      <c r="Q6" s="21" t="s">
        <v>9</v>
      </c>
      <c r="R6" s="22" t="s">
        <v>10</v>
      </c>
      <c r="S6" s="21" t="s">
        <v>11</v>
      </c>
      <c r="T6" s="21" t="s">
        <v>12</v>
      </c>
      <c r="U6" s="21" t="s">
        <v>13</v>
      </c>
      <c r="V6" s="24" t="s">
        <v>14</v>
      </c>
      <c r="W6" s="24" t="s">
        <v>15</v>
      </c>
      <c r="X6" s="26" t="s">
        <v>16</v>
      </c>
      <c r="Y6" s="23" t="s">
        <v>17</v>
      </c>
      <c r="Z6" s="19"/>
      <c r="AA6" s="27"/>
      <c r="AB6" s="2"/>
      <c r="AC6" s="27"/>
      <c r="AD6" s="28"/>
      <c r="AE6" s="2"/>
      <c r="AF6" s="29"/>
      <c r="AG6" s="3"/>
      <c r="AH6" s="29"/>
      <c r="AI6" s="30"/>
      <c r="AJ6" s="31"/>
    </row>
    <row r="7" ht="11.25" customHeight="1">
      <c r="A7" s="19"/>
      <c r="B7" s="20"/>
      <c r="C7" s="19"/>
      <c r="D7" s="19"/>
      <c r="F7" s="19"/>
      <c r="H7" s="19"/>
      <c r="I7" s="19"/>
      <c r="J7" s="32"/>
      <c r="K7" s="19"/>
      <c r="L7" s="19"/>
      <c r="M7" s="19"/>
      <c r="N7" s="16"/>
      <c r="O7" s="19"/>
      <c r="P7" s="19"/>
      <c r="Q7" s="19"/>
      <c r="S7" s="19"/>
      <c r="T7" s="19"/>
      <c r="U7" s="19"/>
      <c r="V7" s="19"/>
      <c r="W7" s="19"/>
      <c r="X7" s="20"/>
      <c r="Y7" s="19"/>
      <c r="Z7" s="19"/>
      <c r="AA7" s="33"/>
      <c r="AB7" s="2"/>
      <c r="AC7" s="33"/>
      <c r="AD7" s="28"/>
      <c r="AE7" s="2"/>
      <c r="AF7" s="29"/>
      <c r="AG7" s="3"/>
      <c r="AH7" s="29"/>
      <c r="AI7" s="30"/>
      <c r="AJ7" s="31"/>
    </row>
    <row r="8" ht="15.0" customHeight="1">
      <c r="A8" s="19"/>
      <c r="B8" s="20"/>
      <c r="C8" s="19"/>
      <c r="D8" s="19"/>
      <c r="F8" s="19"/>
      <c r="H8" s="19"/>
      <c r="I8" s="19"/>
      <c r="J8" s="32"/>
      <c r="K8" s="19"/>
      <c r="L8" s="19"/>
      <c r="M8" s="19"/>
      <c r="N8" s="16"/>
      <c r="O8" s="19"/>
      <c r="P8" s="19"/>
      <c r="Q8" s="19"/>
      <c r="S8" s="19"/>
      <c r="T8" s="19"/>
      <c r="U8" s="19"/>
      <c r="V8" s="19"/>
      <c r="W8" s="19"/>
      <c r="X8" s="20"/>
      <c r="Y8" s="19"/>
      <c r="Z8" s="19"/>
      <c r="AA8" s="27"/>
      <c r="AB8" s="2"/>
      <c r="AC8" s="27"/>
      <c r="AD8" s="28"/>
      <c r="AE8" s="2"/>
      <c r="AF8" s="29"/>
      <c r="AG8" s="3"/>
      <c r="AH8" s="29"/>
      <c r="AI8" s="30"/>
      <c r="AJ8" s="31"/>
    </row>
    <row r="9" ht="11.25" customHeight="1">
      <c r="A9" s="19"/>
      <c r="B9" s="20"/>
      <c r="C9" s="19"/>
      <c r="D9" s="19"/>
      <c r="F9" s="19"/>
      <c r="H9" s="19"/>
      <c r="I9" s="19"/>
      <c r="J9" s="32"/>
      <c r="K9" s="19"/>
      <c r="L9" s="19"/>
      <c r="M9" s="19"/>
      <c r="N9" s="16"/>
      <c r="O9" s="19"/>
      <c r="P9" s="19"/>
      <c r="Q9" s="19"/>
      <c r="S9" s="19"/>
      <c r="T9" s="19"/>
      <c r="U9" s="19"/>
      <c r="V9" s="19"/>
      <c r="W9" s="19"/>
      <c r="X9" s="20"/>
      <c r="Y9" s="19"/>
      <c r="Z9" s="19"/>
      <c r="AA9" s="29"/>
      <c r="AB9" s="2"/>
      <c r="AC9" s="29"/>
      <c r="AD9" s="28"/>
      <c r="AE9" s="34"/>
      <c r="AF9" s="29"/>
      <c r="AG9" s="3"/>
      <c r="AH9" s="33"/>
      <c r="AI9" s="30"/>
      <c r="AJ9" s="31"/>
    </row>
    <row r="10" ht="12.0" customHeight="1">
      <c r="A10" s="19"/>
      <c r="B10" s="20"/>
      <c r="C10" s="19"/>
      <c r="D10" s="19"/>
      <c r="F10" s="19"/>
      <c r="H10" s="19"/>
      <c r="I10" s="19"/>
      <c r="J10" s="32"/>
      <c r="K10" s="19"/>
      <c r="L10" s="19"/>
      <c r="M10" s="19"/>
      <c r="N10" s="16"/>
      <c r="O10" s="19"/>
      <c r="P10" s="19"/>
      <c r="Q10" s="19"/>
      <c r="S10" s="19"/>
      <c r="T10" s="19"/>
      <c r="U10" s="19"/>
      <c r="V10" s="19"/>
      <c r="W10" s="19"/>
      <c r="X10" s="20"/>
      <c r="Y10" s="19"/>
      <c r="Z10" s="19"/>
      <c r="AA10" s="29"/>
      <c r="AB10" s="2"/>
      <c r="AC10" s="29"/>
      <c r="AD10" s="28"/>
      <c r="AE10" s="2"/>
      <c r="AF10" s="29"/>
      <c r="AG10" s="3"/>
      <c r="AH10" s="29"/>
      <c r="AI10" s="30"/>
      <c r="AJ10" s="31"/>
    </row>
    <row r="11" ht="15.75" customHeight="1">
      <c r="A11" s="35"/>
      <c r="B11" s="36"/>
      <c r="C11" s="35"/>
      <c r="D11" s="35"/>
      <c r="F11" s="35"/>
      <c r="H11" s="35"/>
      <c r="I11" s="35"/>
      <c r="J11" s="37"/>
      <c r="K11" s="35"/>
      <c r="L11" s="35"/>
      <c r="M11" s="35"/>
      <c r="N11" s="16"/>
      <c r="O11" s="35"/>
      <c r="P11" s="35"/>
      <c r="Q11" s="35"/>
      <c r="S11" s="35"/>
      <c r="T11" s="35"/>
      <c r="U11" s="35"/>
      <c r="V11" s="35"/>
      <c r="W11" s="35"/>
      <c r="X11" s="36"/>
      <c r="Y11" s="35"/>
      <c r="Z11" s="35"/>
      <c r="AA11" s="29"/>
      <c r="AB11" s="2"/>
      <c r="AC11" s="29"/>
      <c r="AD11" s="28"/>
      <c r="AE11" s="2"/>
      <c r="AF11" s="29"/>
      <c r="AG11" s="3"/>
      <c r="AH11" s="29"/>
      <c r="AI11" s="30"/>
      <c r="AJ11" s="31"/>
    </row>
    <row r="12" ht="12.0" customHeight="1">
      <c r="A12" s="38">
        <v>1.0</v>
      </c>
      <c r="B12" s="39">
        <v>2.0</v>
      </c>
      <c r="C12" s="40">
        <v>3.0</v>
      </c>
      <c r="D12" s="41">
        <v>4.0</v>
      </c>
      <c r="E12" s="38">
        <v>5.0</v>
      </c>
      <c r="F12" s="39">
        <v>6.0</v>
      </c>
      <c r="G12" s="38">
        <v>7.0</v>
      </c>
      <c r="H12" s="42">
        <v>8.0</v>
      </c>
      <c r="I12" s="38">
        <v>9.0</v>
      </c>
      <c r="J12" s="38">
        <v>10.0</v>
      </c>
      <c r="K12" s="42">
        <v>11.0</v>
      </c>
      <c r="L12" s="38">
        <v>12.0</v>
      </c>
      <c r="M12" s="38">
        <v>13.0</v>
      </c>
      <c r="N12" s="43"/>
      <c r="O12" s="38">
        <v>1.0</v>
      </c>
      <c r="P12" s="39">
        <v>2.0</v>
      </c>
      <c r="Q12" s="38">
        <v>3.0</v>
      </c>
      <c r="R12" s="38">
        <v>4.0</v>
      </c>
      <c r="S12" s="42">
        <v>5.0</v>
      </c>
      <c r="T12" s="38">
        <v>6.0</v>
      </c>
      <c r="U12" s="42">
        <v>7.0</v>
      </c>
      <c r="V12" s="38"/>
      <c r="W12" s="38"/>
      <c r="X12" s="42"/>
      <c r="Y12" s="38">
        <v>8.0</v>
      </c>
      <c r="Z12" s="38">
        <v>6.0</v>
      </c>
      <c r="AA12" s="2"/>
      <c r="AB12" s="2"/>
      <c r="AC12" s="2"/>
      <c r="AD12" s="2"/>
      <c r="AE12" s="2"/>
      <c r="AF12" s="2"/>
      <c r="AG12" s="3"/>
      <c r="AH12" s="2"/>
      <c r="AI12" s="4"/>
      <c r="AJ12" s="2"/>
    </row>
    <row r="13" ht="12.0" customHeight="1">
      <c r="A13" s="44">
        <v>1.0</v>
      </c>
      <c r="B13" s="45" t="s">
        <v>18</v>
      </c>
      <c r="C13" s="46">
        <v>3877.35</v>
      </c>
      <c r="D13" s="47">
        <v>3877.35</v>
      </c>
      <c r="E13" s="48">
        <v>3877.35</v>
      </c>
      <c r="F13" s="48">
        <v>3877.35</v>
      </c>
      <c r="G13" s="48">
        <v>3877.35</v>
      </c>
      <c r="H13" s="48">
        <v>3877.35</v>
      </c>
      <c r="I13" s="48">
        <v>3877.35</v>
      </c>
      <c r="J13" s="48">
        <v>3877.35</v>
      </c>
      <c r="K13" s="48">
        <v>3877.35</v>
      </c>
      <c r="L13" s="48"/>
      <c r="M13" s="49">
        <f t="shared" ref="M13:M74" si="1">SUM(C13:L13)</f>
        <v>34896.15</v>
      </c>
      <c r="N13" s="50"/>
      <c r="O13" s="44">
        <v>1.0</v>
      </c>
      <c r="P13" s="45" t="s">
        <v>18</v>
      </c>
      <c r="Q13" s="46">
        <v>3965.85</v>
      </c>
      <c r="R13" s="47">
        <v>3817.16</v>
      </c>
      <c r="S13" s="47">
        <v>4248.96</v>
      </c>
      <c r="T13" s="51">
        <v>4035.58</v>
      </c>
      <c r="U13" s="51">
        <v>4025.32</v>
      </c>
      <c r="V13" s="51">
        <v>4417.52</v>
      </c>
      <c r="W13" s="51">
        <v>3961.75</v>
      </c>
      <c r="X13" s="51">
        <v>6925.39</v>
      </c>
      <c r="Y13" s="51">
        <v>3758.32</v>
      </c>
      <c r="Z13" s="47">
        <f t="shared" ref="Z13:Z74" si="2">SUM(Q13:Y13)</f>
        <v>39155.85</v>
      </c>
      <c r="AA13" s="2"/>
      <c r="AB13" s="2"/>
      <c r="AC13" s="2"/>
      <c r="AD13" s="2"/>
      <c r="AE13" s="2"/>
      <c r="AF13" s="2"/>
      <c r="AG13" s="3"/>
      <c r="AH13" s="2"/>
      <c r="AI13" s="4"/>
      <c r="AJ13" s="2"/>
    </row>
    <row r="14" ht="12.0" customHeight="1">
      <c r="A14" s="52">
        <v>2.0</v>
      </c>
      <c r="B14" s="53" t="s">
        <v>19</v>
      </c>
      <c r="C14" s="54">
        <v>5127.38</v>
      </c>
      <c r="D14" s="55">
        <v>5127.38</v>
      </c>
      <c r="E14" s="55">
        <v>5127.38</v>
      </c>
      <c r="F14" s="55">
        <v>5127.38</v>
      </c>
      <c r="G14" s="55">
        <v>5127.38</v>
      </c>
      <c r="H14" s="55">
        <v>5127.38</v>
      </c>
      <c r="I14" s="55">
        <v>5127.38</v>
      </c>
      <c r="J14" s="55">
        <v>5127.38</v>
      </c>
      <c r="K14" s="55">
        <v>5127.38</v>
      </c>
      <c r="L14" s="55"/>
      <c r="M14" s="49">
        <f t="shared" si="1"/>
        <v>46146.42</v>
      </c>
      <c r="N14" s="50"/>
      <c r="O14" s="52">
        <v>2.0</v>
      </c>
      <c r="P14" s="53" t="s">
        <v>19</v>
      </c>
      <c r="Q14" s="54">
        <v>4869.47</v>
      </c>
      <c r="R14" s="55">
        <v>4707.59</v>
      </c>
      <c r="S14" s="48">
        <v>4949.17</v>
      </c>
      <c r="T14" s="56">
        <v>4958.21</v>
      </c>
      <c r="U14" s="56">
        <v>4991.61</v>
      </c>
      <c r="V14" s="56">
        <v>5084.29</v>
      </c>
      <c r="W14" s="56">
        <v>4882.05</v>
      </c>
      <c r="X14" s="56">
        <v>7697.29</v>
      </c>
      <c r="Y14" s="56">
        <v>4762.37</v>
      </c>
      <c r="Z14" s="48">
        <f t="shared" si="2"/>
        <v>46902.05</v>
      </c>
      <c r="AA14" s="2"/>
      <c r="AB14" s="2"/>
      <c r="AC14" s="2"/>
      <c r="AD14" s="2"/>
      <c r="AE14" s="2"/>
      <c r="AF14" s="2"/>
      <c r="AG14" s="3"/>
      <c r="AH14" s="2"/>
      <c r="AI14" s="4"/>
      <c r="AJ14" s="2"/>
    </row>
    <row r="15" ht="12.0" customHeight="1">
      <c r="A15" s="52">
        <v>3.0</v>
      </c>
      <c r="B15" s="53" t="s">
        <v>20</v>
      </c>
      <c r="C15" s="54">
        <v>4241.52</v>
      </c>
      <c r="D15" s="55">
        <v>4241.52</v>
      </c>
      <c r="E15" s="55">
        <v>4241.52</v>
      </c>
      <c r="F15" s="55">
        <v>4241.52</v>
      </c>
      <c r="G15" s="55">
        <v>4241.52</v>
      </c>
      <c r="H15" s="55">
        <v>4241.52</v>
      </c>
      <c r="I15" s="55">
        <v>4241.52</v>
      </c>
      <c r="J15" s="55">
        <v>4241.52</v>
      </c>
      <c r="K15" s="55">
        <v>4241.52</v>
      </c>
      <c r="L15" s="55"/>
      <c r="M15" s="49">
        <f t="shared" si="1"/>
        <v>38173.68</v>
      </c>
      <c r="N15" s="50"/>
      <c r="O15" s="52">
        <v>3.0</v>
      </c>
      <c r="P15" s="53" t="s">
        <v>20</v>
      </c>
      <c r="Q15" s="54">
        <v>3873.13</v>
      </c>
      <c r="R15" s="55">
        <v>4277.99</v>
      </c>
      <c r="S15" s="48">
        <v>3985.62</v>
      </c>
      <c r="T15" s="56">
        <v>3994.21</v>
      </c>
      <c r="U15" s="56">
        <v>4080.36</v>
      </c>
      <c r="V15" s="56">
        <v>4374.17</v>
      </c>
      <c r="W15" s="56">
        <v>3922.12</v>
      </c>
      <c r="X15" s="56">
        <v>6821.12</v>
      </c>
      <c r="Y15" s="56">
        <v>3763.52</v>
      </c>
      <c r="Z15" s="48">
        <f t="shared" si="2"/>
        <v>39092.24</v>
      </c>
      <c r="AA15" s="2"/>
      <c r="AB15" s="2"/>
      <c r="AC15" s="2"/>
      <c r="AD15" s="2"/>
      <c r="AE15" s="2"/>
      <c r="AF15" s="2"/>
      <c r="AG15" s="3"/>
      <c r="AH15" s="2"/>
      <c r="AI15" s="4"/>
      <c r="AJ15" s="2"/>
    </row>
    <row r="16" ht="12.0" customHeight="1">
      <c r="A16" s="52">
        <v>4.0</v>
      </c>
      <c r="B16" s="53" t="s">
        <v>21</v>
      </c>
      <c r="C16" s="54">
        <v>8058.08</v>
      </c>
      <c r="D16" s="55">
        <v>8058.08</v>
      </c>
      <c r="E16" s="55">
        <v>8058.08</v>
      </c>
      <c r="F16" s="55">
        <v>8058.08</v>
      </c>
      <c r="G16" s="55">
        <v>8044.1</v>
      </c>
      <c r="H16" s="55">
        <v>8044.1</v>
      </c>
      <c r="I16" s="55">
        <v>8044.1</v>
      </c>
      <c r="J16" s="55">
        <v>8044.1</v>
      </c>
      <c r="K16" s="55">
        <v>8044.1</v>
      </c>
      <c r="L16" s="55"/>
      <c r="M16" s="49">
        <f t="shared" si="1"/>
        <v>72452.82</v>
      </c>
      <c r="N16" s="50"/>
      <c r="O16" s="52">
        <v>4.0</v>
      </c>
      <c r="P16" s="53" t="s">
        <v>21</v>
      </c>
      <c r="Q16" s="54">
        <v>6632.54</v>
      </c>
      <c r="R16" s="55">
        <v>6386.84</v>
      </c>
      <c r="S16" s="48">
        <v>6671.42</v>
      </c>
      <c r="T16" s="56">
        <v>6751.06</v>
      </c>
      <c r="U16" s="56">
        <v>6866.31</v>
      </c>
      <c r="V16" s="56">
        <v>7579.73</v>
      </c>
      <c r="W16" s="56">
        <v>6783.14</v>
      </c>
      <c r="X16" s="56">
        <v>15497.63</v>
      </c>
      <c r="Y16" s="56">
        <v>8179.01</v>
      </c>
      <c r="Z16" s="48">
        <f t="shared" si="2"/>
        <v>71347.68</v>
      </c>
      <c r="AA16" s="2"/>
      <c r="AB16" s="2"/>
      <c r="AC16" s="2"/>
      <c r="AD16" s="2"/>
      <c r="AE16" s="2"/>
      <c r="AF16" s="2"/>
      <c r="AG16" s="3"/>
      <c r="AH16" s="2"/>
      <c r="AI16" s="4"/>
      <c r="AJ16" s="2"/>
    </row>
    <row r="17" ht="12.0" customHeight="1">
      <c r="A17" s="52">
        <v>5.0</v>
      </c>
      <c r="B17" s="53" t="s">
        <v>22</v>
      </c>
      <c r="C17" s="54">
        <v>2816.76</v>
      </c>
      <c r="D17" s="55">
        <v>2816.76</v>
      </c>
      <c r="E17" s="55">
        <v>2816.76</v>
      </c>
      <c r="F17" s="55">
        <v>2816.76</v>
      </c>
      <c r="G17" s="55">
        <v>2816.76</v>
      </c>
      <c r="H17" s="55">
        <v>2816.76</v>
      </c>
      <c r="I17" s="55">
        <v>2816.76</v>
      </c>
      <c r="J17" s="55">
        <v>2816.76</v>
      </c>
      <c r="K17" s="55">
        <v>2816.76</v>
      </c>
      <c r="L17" s="55"/>
      <c r="M17" s="49">
        <f t="shared" si="1"/>
        <v>25350.84</v>
      </c>
      <c r="N17" s="50"/>
      <c r="O17" s="52">
        <v>5.0</v>
      </c>
      <c r="P17" s="53" t="s">
        <v>22</v>
      </c>
      <c r="Q17" s="54">
        <v>1670.85</v>
      </c>
      <c r="R17" s="55">
        <v>1613.89</v>
      </c>
      <c r="S17" s="48">
        <v>1751.99</v>
      </c>
      <c r="T17" s="56">
        <v>1694.8</v>
      </c>
      <c r="U17" s="56">
        <v>1693.3</v>
      </c>
      <c r="V17" s="56">
        <v>2121.12</v>
      </c>
      <c r="W17" s="56">
        <v>1674.15</v>
      </c>
      <c r="X17" s="56">
        <v>4646.44</v>
      </c>
      <c r="Y17" s="56">
        <v>1605.62</v>
      </c>
      <c r="Z17" s="48">
        <f t="shared" si="2"/>
        <v>18472.16</v>
      </c>
      <c r="AA17" s="2"/>
      <c r="AB17" s="2"/>
      <c r="AC17" s="2"/>
      <c r="AD17" s="2"/>
      <c r="AE17" s="2"/>
      <c r="AF17" s="2"/>
      <c r="AG17" s="3"/>
      <c r="AH17" s="2"/>
      <c r="AI17" s="4"/>
      <c r="AJ17" s="2"/>
    </row>
    <row r="18" ht="12.0" customHeight="1">
      <c r="A18" s="52">
        <v>6.0</v>
      </c>
      <c r="B18" s="53" t="s">
        <v>23</v>
      </c>
      <c r="C18" s="54">
        <v>2241.0</v>
      </c>
      <c r="D18" s="55">
        <v>2241.0</v>
      </c>
      <c r="E18" s="55">
        <v>2241.0</v>
      </c>
      <c r="F18" s="55">
        <v>2241.0</v>
      </c>
      <c r="G18" s="55">
        <v>2241.0</v>
      </c>
      <c r="H18" s="55">
        <v>2241.0</v>
      </c>
      <c r="I18" s="55">
        <v>2241.0</v>
      </c>
      <c r="J18" s="55">
        <v>2241.0</v>
      </c>
      <c r="K18" s="55">
        <v>2241.0</v>
      </c>
      <c r="L18" s="55"/>
      <c r="M18" s="49">
        <f t="shared" si="1"/>
        <v>20169</v>
      </c>
      <c r="N18" s="50"/>
      <c r="O18" s="52">
        <v>6.0</v>
      </c>
      <c r="P18" s="53" t="s">
        <v>23</v>
      </c>
      <c r="Q18" s="54">
        <v>2141.03</v>
      </c>
      <c r="R18" s="55">
        <v>2061.33</v>
      </c>
      <c r="S18" s="48">
        <v>2222.28</v>
      </c>
      <c r="T18" s="56">
        <v>2176.96</v>
      </c>
      <c r="U18" s="56">
        <v>2238.9</v>
      </c>
      <c r="V18" s="56">
        <v>2602.86</v>
      </c>
      <c r="W18" s="56">
        <v>5114.42</v>
      </c>
      <c r="X18" s="56">
        <v>8154.64</v>
      </c>
      <c r="Y18" s="56">
        <v>2192.32</v>
      </c>
      <c r="Z18" s="48">
        <f t="shared" si="2"/>
        <v>28904.74</v>
      </c>
      <c r="AA18" s="2"/>
      <c r="AB18" s="2"/>
      <c r="AC18" s="2"/>
      <c r="AD18" s="2"/>
      <c r="AE18" s="2"/>
      <c r="AF18" s="2"/>
      <c r="AG18" s="3"/>
      <c r="AH18" s="2"/>
      <c r="AI18" s="4"/>
      <c r="AJ18" s="2"/>
    </row>
    <row r="19" ht="12.0" customHeight="1">
      <c r="A19" s="52">
        <v>7.0</v>
      </c>
      <c r="B19" s="53" t="s">
        <v>24</v>
      </c>
      <c r="C19" s="54">
        <v>12086.96</v>
      </c>
      <c r="D19" s="55">
        <v>12074.08</v>
      </c>
      <c r="E19" s="55">
        <v>12062.12</v>
      </c>
      <c r="F19" s="55">
        <v>12062.12</v>
      </c>
      <c r="G19" s="55">
        <v>12058.44</v>
      </c>
      <c r="H19" s="55">
        <v>12058.44</v>
      </c>
      <c r="I19" s="55">
        <v>12061.2</v>
      </c>
      <c r="J19" s="55">
        <v>12061.2</v>
      </c>
      <c r="K19" s="55">
        <v>12061.2</v>
      </c>
      <c r="L19" s="55"/>
      <c r="M19" s="49">
        <f t="shared" si="1"/>
        <v>108585.76</v>
      </c>
      <c r="N19" s="50"/>
      <c r="O19" s="52">
        <v>7.0</v>
      </c>
      <c r="P19" s="53" t="s">
        <v>24</v>
      </c>
      <c r="Q19" s="54">
        <v>9771.26</v>
      </c>
      <c r="R19" s="55">
        <v>9807.66</v>
      </c>
      <c r="S19" s="48">
        <v>9948.27</v>
      </c>
      <c r="T19" s="56">
        <v>9979.08</v>
      </c>
      <c r="U19" s="56">
        <v>9835.52</v>
      </c>
      <c r="V19" s="56">
        <v>10129.76</v>
      </c>
      <c r="W19" s="56">
        <v>9966.54</v>
      </c>
      <c r="X19" s="56">
        <v>9165.04</v>
      </c>
      <c r="Y19" s="56">
        <v>9189.23</v>
      </c>
      <c r="Z19" s="48">
        <f t="shared" si="2"/>
        <v>87792.36</v>
      </c>
      <c r="AA19" s="2"/>
      <c r="AB19" s="2"/>
      <c r="AC19" s="2"/>
      <c r="AD19" s="2"/>
      <c r="AE19" s="2"/>
      <c r="AF19" s="2"/>
      <c r="AG19" s="3"/>
      <c r="AH19" s="2"/>
      <c r="AI19" s="4"/>
      <c r="AJ19" s="2"/>
    </row>
    <row r="20" ht="12.0" customHeight="1">
      <c r="A20" s="52">
        <v>8.0</v>
      </c>
      <c r="B20" s="53" t="s">
        <v>25</v>
      </c>
      <c r="C20" s="54">
        <v>3829.62</v>
      </c>
      <c r="D20" s="55">
        <v>3829.62</v>
      </c>
      <c r="E20" s="55">
        <v>3829.62</v>
      </c>
      <c r="F20" s="55">
        <v>3829.62</v>
      </c>
      <c r="G20" s="55">
        <v>3829.62</v>
      </c>
      <c r="H20" s="55">
        <v>3829.62</v>
      </c>
      <c r="I20" s="55">
        <v>3829.62</v>
      </c>
      <c r="J20" s="55">
        <v>3829.62</v>
      </c>
      <c r="K20" s="55">
        <v>3829.62</v>
      </c>
      <c r="L20" s="55"/>
      <c r="M20" s="49">
        <f t="shared" si="1"/>
        <v>34466.58</v>
      </c>
      <c r="N20" s="50"/>
      <c r="O20" s="52">
        <v>8.0</v>
      </c>
      <c r="P20" s="53" t="s">
        <v>25</v>
      </c>
      <c r="Q20" s="54">
        <v>3821.77</v>
      </c>
      <c r="R20" s="55">
        <v>3708.53</v>
      </c>
      <c r="S20" s="48">
        <v>3914.8</v>
      </c>
      <c r="T20" s="56">
        <v>3880.1</v>
      </c>
      <c r="U20" s="56">
        <v>3901.89</v>
      </c>
      <c r="V20" s="56">
        <v>4064.92</v>
      </c>
      <c r="W20" s="56">
        <v>3833.3</v>
      </c>
      <c r="X20" s="56">
        <v>3673.08</v>
      </c>
      <c r="Y20" s="56">
        <v>3813.57</v>
      </c>
      <c r="Z20" s="48">
        <f t="shared" si="2"/>
        <v>34611.96</v>
      </c>
      <c r="AA20" s="2"/>
      <c r="AB20" s="2"/>
      <c r="AC20" s="2"/>
      <c r="AD20" s="2"/>
      <c r="AE20" s="2"/>
      <c r="AF20" s="2"/>
      <c r="AG20" s="3"/>
      <c r="AH20" s="2"/>
      <c r="AI20" s="4"/>
      <c r="AJ20" s="2"/>
    </row>
    <row r="21" ht="12.0" customHeight="1">
      <c r="A21" s="52">
        <v>9.0</v>
      </c>
      <c r="B21" s="53" t="s">
        <v>26</v>
      </c>
      <c r="C21" s="54">
        <v>2351.52</v>
      </c>
      <c r="D21" s="55">
        <v>2351.52</v>
      </c>
      <c r="E21" s="55">
        <v>2351.52</v>
      </c>
      <c r="F21" s="55">
        <v>2351.52</v>
      </c>
      <c r="G21" s="55">
        <v>2351.52</v>
      </c>
      <c r="H21" s="55">
        <v>2351.52</v>
      </c>
      <c r="I21" s="55">
        <v>2351.52</v>
      </c>
      <c r="J21" s="55">
        <v>2351.52</v>
      </c>
      <c r="K21" s="55">
        <v>2351.52</v>
      </c>
      <c r="L21" s="55"/>
      <c r="M21" s="49">
        <f t="shared" si="1"/>
        <v>21163.68</v>
      </c>
      <c r="N21" s="50"/>
      <c r="O21" s="52">
        <v>9.0</v>
      </c>
      <c r="P21" s="53" t="s">
        <v>26</v>
      </c>
      <c r="Q21" s="54">
        <v>1953.55</v>
      </c>
      <c r="R21" s="55">
        <v>1878.11</v>
      </c>
      <c r="S21" s="48">
        <v>3599.52</v>
      </c>
      <c r="T21" s="56">
        <v>2011.95</v>
      </c>
      <c r="U21" s="56">
        <v>1996.01</v>
      </c>
      <c r="V21" s="56">
        <v>2184.3</v>
      </c>
      <c r="W21" s="56">
        <v>2108.03</v>
      </c>
      <c r="X21" s="56">
        <v>1869.3</v>
      </c>
      <c r="Y21" s="56">
        <v>1879.96</v>
      </c>
      <c r="Z21" s="48">
        <f t="shared" si="2"/>
        <v>19480.73</v>
      </c>
      <c r="AA21" s="2"/>
      <c r="AB21" s="2"/>
      <c r="AC21" s="2"/>
      <c r="AD21" s="2"/>
      <c r="AE21" s="2"/>
      <c r="AF21" s="2"/>
      <c r="AG21" s="3"/>
      <c r="AH21" s="2"/>
      <c r="AI21" s="4"/>
      <c r="AJ21" s="2"/>
    </row>
    <row r="22" ht="12.0" customHeight="1">
      <c r="A22" s="52">
        <v>10.0</v>
      </c>
      <c r="B22" s="53" t="s">
        <v>27</v>
      </c>
      <c r="C22" s="54">
        <v>2314.72</v>
      </c>
      <c r="D22" s="55">
        <v>2314.72</v>
      </c>
      <c r="E22" s="55">
        <v>2314.72</v>
      </c>
      <c r="F22" s="55">
        <v>2314.72</v>
      </c>
      <c r="G22" s="55">
        <v>2314.72</v>
      </c>
      <c r="H22" s="55">
        <v>2314.72</v>
      </c>
      <c r="I22" s="55">
        <v>2314.72</v>
      </c>
      <c r="J22" s="55">
        <v>2314.72</v>
      </c>
      <c r="K22" s="55">
        <v>2314.72</v>
      </c>
      <c r="L22" s="55"/>
      <c r="M22" s="49">
        <f t="shared" si="1"/>
        <v>20832.48</v>
      </c>
      <c r="N22" s="50"/>
      <c r="O22" s="52">
        <v>10.0</v>
      </c>
      <c r="P22" s="53" t="s">
        <v>27</v>
      </c>
      <c r="Q22" s="54">
        <v>2045.75</v>
      </c>
      <c r="R22" s="55">
        <v>1957.22</v>
      </c>
      <c r="S22" s="48">
        <v>2112.71</v>
      </c>
      <c r="T22" s="56">
        <v>2063.95</v>
      </c>
      <c r="U22" s="56">
        <v>2064.78</v>
      </c>
      <c r="V22" s="56">
        <v>2585.69</v>
      </c>
      <c r="W22" s="56">
        <v>2039.93</v>
      </c>
      <c r="X22" s="56">
        <v>1887.09</v>
      </c>
      <c r="Y22" s="56">
        <v>1897.62</v>
      </c>
      <c r="Z22" s="48">
        <f t="shared" si="2"/>
        <v>18654.74</v>
      </c>
      <c r="AA22" s="2"/>
      <c r="AB22" s="2"/>
      <c r="AC22" s="2"/>
      <c r="AD22" s="2"/>
      <c r="AE22" s="2"/>
      <c r="AF22" s="2"/>
      <c r="AG22" s="3"/>
      <c r="AH22" s="2"/>
      <c r="AI22" s="4"/>
      <c r="AJ22" s="2"/>
    </row>
    <row r="23" ht="12.0" customHeight="1">
      <c r="A23" s="52">
        <v>11.0</v>
      </c>
      <c r="B23" s="53" t="s">
        <v>28</v>
      </c>
      <c r="C23" s="54">
        <v>2326.68</v>
      </c>
      <c r="D23" s="55">
        <v>2326.68</v>
      </c>
      <c r="E23" s="55">
        <v>2326.68</v>
      </c>
      <c r="F23" s="55">
        <v>2326.68</v>
      </c>
      <c r="G23" s="55">
        <v>2326.68</v>
      </c>
      <c r="H23" s="55">
        <v>2326.68</v>
      </c>
      <c r="I23" s="55">
        <v>2326.68</v>
      </c>
      <c r="J23" s="55">
        <v>2326.68</v>
      </c>
      <c r="K23" s="55">
        <v>2326.68</v>
      </c>
      <c r="L23" s="55"/>
      <c r="M23" s="49">
        <f t="shared" si="1"/>
        <v>20940.12</v>
      </c>
      <c r="N23" s="50"/>
      <c r="O23" s="52">
        <v>11.0</v>
      </c>
      <c r="P23" s="53" t="s">
        <v>28</v>
      </c>
      <c r="Q23" s="54">
        <v>1937.61</v>
      </c>
      <c r="R23" s="55">
        <v>1879.92</v>
      </c>
      <c r="S23" s="48">
        <v>2033.43</v>
      </c>
      <c r="T23" s="56">
        <v>2107.59</v>
      </c>
      <c r="U23" s="56">
        <v>1987.62</v>
      </c>
      <c r="V23" s="56">
        <v>2173.25</v>
      </c>
      <c r="W23" s="56">
        <v>1977.57</v>
      </c>
      <c r="X23" s="56">
        <v>1936.84</v>
      </c>
      <c r="Y23" s="56">
        <v>2248.11</v>
      </c>
      <c r="Z23" s="48">
        <f t="shared" si="2"/>
        <v>18281.94</v>
      </c>
      <c r="AA23" s="2"/>
      <c r="AB23" s="2"/>
      <c r="AC23" s="2"/>
      <c r="AD23" s="2"/>
      <c r="AE23" s="2"/>
      <c r="AF23" s="2"/>
      <c r="AG23" s="3"/>
      <c r="AH23" s="2"/>
      <c r="AI23" s="4"/>
      <c r="AJ23" s="2"/>
    </row>
    <row r="24" ht="12.0" customHeight="1">
      <c r="A24" s="52">
        <v>12.0</v>
      </c>
      <c r="B24" s="53" t="s">
        <v>29</v>
      </c>
      <c r="C24" s="54">
        <v>2489.52</v>
      </c>
      <c r="D24" s="55">
        <v>2489.52</v>
      </c>
      <c r="E24" s="55">
        <v>2489.52</v>
      </c>
      <c r="F24" s="55">
        <v>2489.52</v>
      </c>
      <c r="G24" s="55">
        <v>2489.52</v>
      </c>
      <c r="H24" s="55">
        <v>2489.52</v>
      </c>
      <c r="I24" s="55">
        <v>2489.52</v>
      </c>
      <c r="J24" s="55">
        <v>2489.52</v>
      </c>
      <c r="K24" s="55">
        <v>2489.52</v>
      </c>
      <c r="L24" s="55"/>
      <c r="M24" s="49">
        <f t="shared" si="1"/>
        <v>22405.68</v>
      </c>
      <c r="N24" s="50"/>
      <c r="O24" s="52">
        <v>12.0</v>
      </c>
      <c r="P24" s="53" t="s">
        <v>29</v>
      </c>
      <c r="Q24" s="54">
        <v>2286.35</v>
      </c>
      <c r="R24" s="55">
        <v>2206.5</v>
      </c>
      <c r="S24" s="48">
        <v>2367.61</v>
      </c>
      <c r="T24" s="56">
        <v>2319.95</v>
      </c>
      <c r="U24" s="56">
        <v>2317.88</v>
      </c>
      <c r="V24" s="56">
        <v>2505.21</v>
      </c>
      <c r="W24" s="56">
        <v>2428.15</v>
      </c>
      <c r="X24" s="56">
        <v>2183.69</v>
      </c>
      <c r="Y24" s="56">
        <v>2195.0</v>
      </c>
      <c r="Z24" s="48">
        <f t="shared" si="2"/>
        <v>20810.34</v>
      </c>
      <c r="AA24" s="2"/>
      <c r="AB24" s="2"/>
      <c r="AC24" s="2"/>
      <c r="AD24" s="2"/>
      <c r="AE24" s="2"/>
      <c r="AF24" s="2"/>
      <c r="AG24" s="3"/>
      <c r="AH24" s="2"/>
      <c r="AI24" s="4"/>
      <c r="AJ24" s="2"/>
    </row>
    <row r="25" ht="12.0" customHeight="1">
      <c r="A25" s="52">
        <v>13.0</v>
      </c>
      <c r="B25" s="53" t="s">
        <v>30</v>
      </c>
      <c r="C25" s="54">
        <v>2320.24</v>
      </c>
      <c r="D25" s="55">
        <v>2320.24</v>
      </c>
      <c r="E25" s="55">
        <v>2320.24</v>
      </c>
      <c r="F25" s="55">
        <v>2320.24</v>
      </c>
      <c r="G25" s="55">
        <v>2320.24</v>
      </c>
      <c r="H25" s="55">
        <v>2320.24</v>
      </c>
      <c r="I25" s="55">
        <v>2320.24</v>
      </c>
      <c r="J25" s="55">
        <v>2320.24</v>
      </c>
      <c r="K25" s="55">
        <v>2304.6</v>
      </c>
      <c r="L25" s="55"/>
      <c r="M25" s="49">
        <f t="shared" si="1"/>
        <v>20866.52</v>
      </c>
      <c r="N25" s="50"/>
      <c r="O25" s="52">
        <v>13.0</v>
      </c>
      <c r="P25" s="53" t="s">
        <v>30</v>
      </c>
      <c r="Q25" s="54">
        <v>2128.16</v>
      </c>
      <c r="R25" s="55">
        <v>2053.74</v>
      </c>
      <c r="S25" s="48">
        <v>2209.38</v>
      </c>
      <c r="T25" s="56">
        <v>2159.53</v>
      </c>
      <c r="U25" s="56">
        <v>2157.74</v>
      </c>
      <c r="V25" s="56">
        <v>2346.28</v>
      </c>
      <c r="W25" s="56">
        <v>2269.86</v>
      </c>
      <c r="X25" s="56">
        <v>2032.65</v>
      </c>
      <c r="Y25" s="56">
        <v>1981.72</v>
      </c>
      <c r="Z25" s="48">
        <f t="shared" si="2"/>
        <v>19339.06</v>
      </c>
      <c r="AA25" s="2"/>
      <c r="AB25" s="2"/>
      <c r="AC25" s="2"/>
      <c r="AD25" s="2"/>
      <c r="AE25" s="2"/>
      <c r="AF25" s="2"/>
      <c r="AG25" s="3"/>
      <c r="AH25" s="2"/>
      <c r="AI25" s="4"/>
      <c r="AJ25" s="2"/>
    </row>
    <row r="26" ht="12.0" customHeight="1">
      <c r="A26" s="52">
        <v>14.0</v>
      </c>
      <c r="B26" s="53" t="s">
        <v>31</v>
      </c>
      <c r="C26" s="54">
        <v>37352.0</v>
      </c>
      <c r="D26" s="55">
        <v>37352.0</v>
      </c>
      <c r="E26" s="55">
        <v>37352.0</v>
      </c>
      <c r="F26" s="55">
        <v>37352.0</v>
      </c>
      <c r="G26" s="55">
        <v>37371.32</v>
      </c>
      <c r="H26" s="55">
        <v>37371.32</v>
      </c>
      <c r="I26" s="55">
        <v>37371.32</v>
      </c>
      <c r="J26" s="55">
        <v>37371.32</v>
      </c>
      <c r="K26" s="55">
        <v>37371.32</v>
      </c>
      <c r="L26" s="55">
        <f>280.6+280.6+280.6+280.6+280.6+280.6+280.6+280.6+280.6</f>
        <v>2525.4</v>
      </c>
      <c r="M26" s="49">
        <f t="shared" si="1"/>
        <v>338790</v>
      </c>
      <c r="N26" s="50"/>
      <c r="O26" s="52">
        <v>14.0</v>
      </c>
      <c r="P26" s="53" t="s">
        <v>31</v>
      </c>
      <c r="Q26" s="54">
        <v>31021.48</v>
      </c>
      <c r="R26" s="55">
        <v>29621.91</v>
      </c>
      <c r="S26" s="48">
        <v>30955.9</v>
      </c>
      <c r="T26" s="56">
        <v>31237.98</v>
      </c>
      <c r="U26" s="56">
        <v>31926.54</v>
      </c>
      <c r="V26" s="56">
        <v>34656.9</v>
      </c>
      <c r="W26" s="56">
        <v>34455.23</v>
      </c>
      <c r="X26" s="56">
        <v>41870.38</v>
      </c>
      <c r="Y26" s="56">
        <v>31976.1</v>
      </c>
      <c r="Z26" s="48">
        <f t="shared" si="2"/>
        <v>297722.42</v>
      </c>
      <c r="AA26" s="2"/>
      <c r="AB26" s="2"/>
      <c r="AC26" s="2"/>
      <c r="AD26" s="2"/>
      <c r="AE26" s="2"/>
      <c r="AF26" s="2"/>
      <c r="AG26" s="3"/>
      <c r="AH26" s="2"/>
      <c r="AI26" s="4"/>
      <c r="AJ26" s="2"/>
    </row>
    <row r="27" ht="12.0" customHeight="1">
      <c r="A27" s="52">
        <v>15.0</v>
      </c>
      <c r="B27" s="53" t="s">
        <v>32</v>
      </c>
      <c r="C27" s="54">
        <v>13138.34</v>
      </c>
      <c r="D27" s="55">
        <v>13138.34</v>
      </c>
      <c r="E27" s="55">
        <v>13138.34</v>
      </c>
      <c r="F27" s="55">
        <v>13138.34</v>
      </c>
      <c r="G27" s="55">
        <v>13138.34</v>
      </c>
      <c r="H27" s="55">
        <v>13138.34</v>
      </c>
      <c r="I27" s="55">
        <v>13138.34</v>
      </c>
      <c r="J27" s="55">
        <v>13138.34</v>
      </c>
      <c r="K27" s="55">
        <v>13138.34</v>
      </c>
      <c r="L27" s="55"/>
      <c r="M27" s="49">
        <f t="shared" si="1"/>
        <v>118245.06</v>
      </c>
      <c r="N27" s="50"/>
      <c r="O27" s="52">
        <v>15.0</v>
      </c>
      <c r="P27" s="53" t="s">
        <v>32</v>
      </c>
      <c r="Q27" s="54">
        <v>9768.95</v>
      </c>
      <c r="R27" s="55">
        <v>9316.39</v>
      </c>
      <c r="S27" s="48">
        <v>9895.26</v>
      </c>
      <c r="T27" s="56">
        <v>10695.46</v>
      </c>
      <c r="U27" s="56">
        <v>10392.94</v>
      </c>
      <c r="V27" s="56">
        <v>10135.57</v>
      </c>
      <c r="W27" s="56">
        <v>9893.51</v>
      </c>
      <c r="X27" s="56">
        <v>9352.12</v>
      </c>
      <c r="Y27" s="56">
        <v>9676.99</v>
      </c>
      <c r="Z27" s="48">
        <f t="shared" si="2"/>
        <v>89127.19</v>
      </c>
      <c r="AA27" s="2"/>
      <c r="AB27" s="2"/>
      <c r="AC27" s="2"/>
      <c r="AD27" s="2"/>
      <c r="AE27" s="2"/>
      <c r="AF27" s="2"/>
      <c r="AG27" s="3"/>
      <c r="AH27" s="2"/>
      <c r="AI27" s="4"/>
      <c r="AJ27" s="2"/>
    </row>
    <row r="28" ht="12.0" customHeight="1">
      <c r="A28" s="52">
        <v>16.0</v>
      </c>
      <c r="B28" s="53" t="s">
        <v>33</v>
      </c>
      <c r="C28" s="54">
        <v>2271.28</v>
      </c>
      <c r="D28" s="55">
        <v>2271.28</v>
      </c>
      <c r="E28" s="55">
        <v>2271.28</v>
      </c>
      <c r="F28" s="55">
        <v>2271.28</v>
      </c>
      <c r="G28" s="55">
        <v>2271.28</v>
      </c>
      <c r="H28" s="55">
        <v>2271.28</v>
      </c>
      <c r="I28" s="55">
        <v>2271.28</v>
      </c>
      <c r="J28" s="55">
        <v>2271.28</v>
      </c>
      <c r="K28" s="55">
        <v>2271.28</v>
      </c>
      <c r="L28" s="55"/>
      <c r="M28" s="49">
        <f t="shared" si="1"/>
        <v>20441.52</v>
      </c>
      <c r="N28" s="50"/>
      <c r="O28" s="52">
        <v>16.0</v>
      </c>
      <c r="P28" s="53" t="s">
        <v>33</v>
      </c>
      <c r="Q28" s="54">
        <v>2257.34</v>
      </c>
      <c r="R28" s="55">
        <v>2201.13</v>
      </c>
      <c r="S28" s="48">
        <v>2315.02</v>
      </c>
      <c r="T28" s="56">
        <v>2298.41</v>
      </c>
      <c r="U28" s="56">
        <v>2268.15</v>
      </c>
      <c r="V28" s="56">
        <v>2453.85</v>
      </c>
      <c r="W28" s="56">
        <v>2247.11</v>
      </c>
      <c r="X28" s="56">
        <v>2103.27</v>
      </c>
      <c r="Y28" s="56">
        <v>2201.35</v>
      </c>
      <c r="Z28" s="48">
        <f t="shared" si="2"/>
        <v>20345.63</v>
      </c>
      <c r="AA28" s="2"/>
      <c r="AB28" s="2"/>
      <c r="AC28" s="2"/>
      <c r="AD28" s="2"/>
      <c r="AE28" s="2"/>
      <c r="AF28" s="2"/>
      <c r="AG28" s="3"/>
      <c r="AH28" s="2"/>
      <c r="AI28" s="4"/>
      <c r="AJ28" s="2"/>
    </row>
    <row r="29" ht="12.0" customHeight="1">
      <c r="A29" s="52">
        <v>17.0</v>
      </c>
      <c r="B29" s="53" t="s">
        <v>34</v>
      </c>
      <c r="C29" s="54">
        <v>2281.54</v>
      </c>
      <c r="D29" s="55">
        <v>2281.54</v>
      </c>
      <c r="E29" s="55">
        <v>2281.54</v>
      </c>
      <c r="F29" s="55">
        <v>2281.54</v>
      </c>
      <c r="G29" s="55">
        <v>2281.54</v>
      </c>
      <c r="H29" s="55">
        <v>2281.54</v>
      </c>
      <c r="I29" s="55">
        <v>2281.54</v>
      </c>
      <c r="J29" s="55">
        <v>2281.54</v>
      </c>
      <c r="K29" s="55">
        <v>2281.54</v>
      </c>
      <c r="L29" s="55"/>
      <c r="M29" s="49">
        <f t="shared" si="1"/>
        <v>20533.86</v>
      </c>
      <c r="N29" s="50"/>
      <c r="O29" s="52">
        <v>17.0</v>
      </c>
      <c r="P29" s="53" t="s">
        <v>34</v>
      </c>
      <c r="Q29" s="54">
        <v>1804.16</v>
      </c>
      <c r="R29" s="55">
        <v>1731.92</v>
      </c>
      <c r="S29" s="48">
        <v>1885.38</v>
      </c>
      <c r="T29" s="56">
        <v>1840.27</v>
      </c>
      <c r="U29" s="56">
        <v>1851.02</v>
      </c>
      <c r="V29" s="56">
        <v>2040.05</v>
      </c>
      <c r="W29" s="56">
        <v>1827.15</v>
      </c>
      <c r="X29" s="56">
        <v>1729.7</v>
      </c>
      <c r="Y29" s="56">
        <v>1739.92</v>
      </c>
      <c r="Z29" s="48">
        <f t="shared" si="2"/>
        <v>16449.57</v>
      </c>
      <c r="AA29" s="2"/>
      <c r="AB29" s="2"/>
      <c r="AC29" s="2"/>
      <c r="AD29" s="2"/>
      <c r="AE29" s="2"/>
      <c r="AF29" s="2"/>
      <c r="AG29" s="3"/>
      <c r="AH29" s="2"/>
      <c r="AI29" s="4"/>
      <c r="AJ29" s="2"/>
    </row>
    <row r="30" ht="12.0" customHeight="1">
      <c r="A30" s="52">
        <v>18.0</v>
      </c>
      <c r="B30" s="53" t="s">
        <v>35</v>
      </c>
      <c r="C30" s="54">
        <v>957.82</v>
      </c>
      <c r="D30" s="55">
        <v>957.82</v>
      </c>
      <c r="E30" s="55">
        <v>957.82</v>
      </c>
      <c r="F30" s="55">
        <v>957.82</v>
      </c>
      <c r="G30" s="55">
        <v>957.82</v>
      </c>
      <c r="H30" s="55">
        <v>957.82</v>
      </c>
      <c r="I30" s="55">
        <v>957.82</v>
      </c>
      <c r="J30" s="55">
        <v>957.82</v>
      </c>
      <c r="K30" s="55">
        <v>957.82</v>
      </c>
      <c r="L30" s="55"/>
      <c r="M30" s="49">
        <f t="shared" si="1"/>
        <v>8620.38</v>
      </c>
      <c r="N30" s="50"/>
      <c r="O30" s="52">
        <v>18.0</v>
      </c>
      <c r="P30" s="53" t="s">
        <v>35</v>
      </c>
      <c r="Q30" s="54">
        <v>631.58</v>
      </c>
      <c r="R30" s="55">
        <v>597.52</v>
      </c>
      <c r="S30" s="48">
        <v>712.56</v>
      </c>
      <c r="T30" s="56">
        <v>653.22</v>
      </c>
      <c r="U30" s="56">
        <v>668.49</v>
      </c>
      <c r="V30" s="56">
        <v>1466.22</v>
      </c>
      <c r="W30" s="56">
        <v>657.53</v>
      </c>
      <c r="X30" s="56">
        <v>599.49</v>
      </c>
      <c r="Y30" s="56">
        <v>628.04</v>
      </c>
      <c r="Z30" s="48">
        <f t="shared" si="2"/>
        <v>6614.65</v>
      </c>
      <c r="AA30" s="2"/>
      <c r="AB30" s="2"/>
      <c r="AC30" s="2"/>
      <c r="AD30" s="2"/>
      <c r="AE30" s="2"/>
      <c r="AF30" s="2"/>
      <c r="AG30" s="3"/>
      <c r="AH30" s="2"/>
      <c r="AI30" s="4"/>
      <c r="AJ30" s="2"/>
    </row>
    <row r="31" ht="12.0" customHeight="1">
      <c r="A31" s="52">
        <v>19.0</v>
      </c>
      <c r="B31" s="53" t="s">
        <v>36</v>
      </c>
      <c r="C31" s="54">
        <v>10952.6</v>
      </c>
      <c r="D31" s="55">
        <v>10952.6</v>
      </c>
      <c r="E31" s="55">
        <v>10945.24</v>
      </c>
      <c r="F31" s="55">
        <v>10945.24</v>
      </c>
      <c r="G31" s="55">
        <v>10945.24</v>
      </c>
      <c r="H31" s="55">
        <v>10945.24</v>
      </c>
      <c r="I31" s="55">
        <v>10945.24</v>
      </c>
      <c r="J31" s="55">
        <v>10945.24</v>
      </c>
      <c r="K31" s="55">
        <v>10945.24</v>
      </c>
      <c r="L31" s="55">
        <f>785.68+785.68+785.68+785.68+785.68+785.68+785.68+785.68+785.68</f>
        <v>7071.12</v>
      </c>
      <c r="M31" s="49">
        <f t="shared" si="1"/>
        <v>105593</v>
      </c>
      <c r="N31" s="50"/>
      <c r="O31" s="52">
        <v>19.0</v>
      </c>
      <c r="P31" s="53" t="s">
        <v>36</v>
      </c>
      <c r="Q31" s="54">
        <v>10539.93</v>
      </c>
      <c r="R31" s="55">
        <v>10796.38</v>
      </c>
      <c r="S31" s="48">
        <v>11036.11</v>
      </c>
      <c r="T31" s="56">
        <v>11013.88</v>
      </c>
      <c r="U31" s="56">
        <v>10829.08</v>
      </c>
      <c r="V31" s="56">
        <v>10652.13</v>
      </c>
      <c r="W31" s="56">
        <v>10585.19</v>
      </c>
      <c r="X31" s="56">
        <v>14357.48</v>
      </c>
      <c r="Y31" s="56">
        <v>9964.79</v>
      </c>
      <c r="Z31" s="48">
        <f t="shared" si="2"/>
        <v>99774.97</v>
      </c>
      <c r="AA31" s="2"/>
      <c r="AB31" s="2"/>
      <c r="AC31" s="2"/>
      <c r="AD31" s="2"/>
      <c r="AE31" s="2"/>
      <c r="AF31" s="2"/>
      <c r="AG31" s="3"/>
      <c r="AH31" s="2"/>
      <c r="AI31" s="4"/>
      <c r="AJ31" s="2"/>
    </row>
    <row r="32" ht="12.0" customHeight="1">
      <c r="A32" s="52">
        <v>20.0</v>
      </c>
      <c r="B32" s="53" t="s">
        <v>37</v>
      </c>
      <c r="C32" s="54">
        <v>11088.76</v>
      </c>
      <c r="D32" s="55">
        <v>11106.24</v>
      </c>
      <c r="E32" s="55">
        <v>11106.24</v>
      </c>
      <c r="F32" s="55">
        <v>11106.24</v>
      </c>
      <c r="G32" s="55">
        <v>11106.24</v>
      </c>
      <c r="H32" s="55">
        <v>11106.24</v>
      </c>
      <c r="I32" s="55">
        <v>11106.24</v>
      </c>
      <c r="J32" s="55">
        <v>11106.24</v>
      </c>
      <c r="K32" s="55">
        <v>11106.24</v>
      </c>
      <c r="L32" s="55">
        <f>522.56+522.56+522.56+522.56+522.56+522.56+522.56+522.56+522.56</f>
        <v>4703.04</v>
      </c>
      <c r="M32" s="49">
        <f t="shared" si="1"/>
        <v>104641.72</v>
      </c>
      <c r="N32" s="50"/>
      <c r="O32" s="52">
        <v>20.0</v>
      </c>
      <c r="P32" s="53" t="s">
        <v>37</v>
      </c>
      <c r="Q32" s="54">
        <v>10944.21</v>
      </c>
      <c r="R32" s="55">
        <v>11622.94</v>
      </c>
      <c r="S32" s="48">
        <v>14494.49</v>
      </c>
      <c r="T32" s="56">
        <v>11987.1</v>
      </c>
      <c r="U32" s="56">
        <v>23326.42</v>
      </c>
      <c r="V32" s="56">
        <v>10906.73</v>
      </c>
      <c r="W32" s="56">
        <v>12035.63</v>
      </c>
      <c r="X32" s="56">
        <v>15148.79</v>
      </c>
      <c r="Y32" s="56">
        <v>10503.0</v>
      </c>
      <c r="Z32" s="48">
        <f t="shared" si="2"/>
        <v>120969.31</v>
      </c>
      <c r="AA32" s="2"/>
      <c r="AB32" s="2"/>
      <c r="AC32" s="2"/>
      <c r="AD32" s="2"/>
      <c r="AE32" s="2"/>
      <c r="AF32" s="2"/>
      <c r="AG32" s="3"/>
      <c r="AH32" s="2"/>
      <c r="AI32" s="4"/>
      <c r="AJ32" s="2"/>
    </row>
    <row r="33" ht="12.0" customHeight="1">
      <c r="A33" s="52">
        <v>21.0</v>
      </c>
      <c r="B33" s="53" t="s">
        <v>38</v>
      </c>
      <c r="C33" s="54">
        <v>10690.58</v>
      </c>
      <c r="D33" s="55">
        <v>10690.58</v>
      </c>
      <c r="E33" s="55">
        <v>10690.58</v>
      </c>
      <c r="F33" s="55">
        <v>10708.98</v>
      </c>
      <c r="G33" s="55">
        <v>10708.98</v>
      </c>
      <c r="H33" s="55">
        <v>10708.98</v>
      </c>
      <c r="I33" s="55">
        <v>10708.98</v>
      </c>
      <c r="J33" s="55">
        <v>10708.98</v>
      </c>
      <c r="K33" s="55">
        <v>10708.98</v>
      </c>
      <c r="L33" s="55">
        <f>394.68+394.68+394.68+394.68+394.68+394.68+394.68+394.68+394.68</f>
        <v>3552.12</v>
      </c>
      <c r="M33" s="49">
        <f t="shared" si="1"/>
        <v>99877.74</v>
      </c>
      <c r="N33" s="50"/>
      <c r="O33" s="52">
        <v>21.0</v>
      </c>
      <c r="P33" s="53" t="s">
        <v>38</v>
      </c>
      <c r="Q33" s="54">
        <v>10132.88</v>
      </c>
      <c r="R33" s="55">
        <v>11212.79</v>
      </c>
      <c r="S33" s="48">
        <v>13793.66</v>
      </c>
      <c r="T33" s="56">
        <v>11662.46</v>
      </c>
      <c r="U33" s="56">
        <v>22482.85</v>
      </c>
      <c r="V33" s="56">
        <v>13477.64</v>
      </c>
      <c r="W33" s="56">
        <v>11729.34</v>
      </c>
      <c r="X33" s="56">
        <v>14862.75</v>
      </c>
      <c r="Y33" s="56">
        <v>10287.56</v>
      </c>
      <c r="Z33" s="48">
        <f t="shared" si="2"/>
        <v>119641.93</v>
      </c>
      <c r="AA33" s="2"/>
      <c r="AB33" s="2"/>
      <c r="AC33" s="2"/>
      <c r="AD33" s="2"/>
      <c r="AE33" s="2"/>
      <c r="AF33" s="2"/>
      <c r="AG33" s="3"/>
      <c r="AH33" s="2"/>
      <c r="AI33" s="4"/>
      <c r="AJ33" s="2"/>
    </row>
    <row r="34" ht="12.0" customHeight="1">
      <c r="A34" s="52">
        <v>22.0</v>
      </c>
      <c r="B34" s="53" t="s">
        <v>39</v>
      </c>
      <c r="C34" s="54">
        <v>11657.32</v>
      </c>
      <c r="D34" s="55">
        <v>11657.32</v>
      </c>
      <c r="E34" s="55">
        <v>11650.88</v>
      </c>
      <c r="F34" s="55">
        <v>11650.88</v>
      </c>
      <c r="G34" s="55">
        <v>11650.88</v>
      </c>
      <c r="H34" s="55">
        <v>11650.88</v>
      </c>
      <c r="I34" s="55">
        <v>11650.88</v>
      </c>
      <c r="J34" s="55">
        <v>11650.88</v>
      </c>
      <c r="K34" s="55">
        <v>11650.88</v>
      </c>
      <c r="L34" s="55"/>
      <c r="M34" s="49">
        <f t="shared" si="1"/>
        <v>104870.8</v>
      </c>
      <c r="N34" s="50"/>
      <c r="O34" s="52">
        <v>22.0</v>
      </c>
      <c r="P34" s="53" t="s">
        <v>39</v>
      </c>
      <c r="Q34" s="54">
        <v>10932.58</v>
      </c>
      <c r="R34" s="55">
        <v>11198.93</v>
      </c>
      <c r="S34" s="48">
        <v>12879.78</v>
      </c>
      <c r="T34" s="56">
        <v>11607.27</v>
      </c>
      <c r="U34" s="56">
        <v>28233.05</v>
      </c>
      <c r="V34" s="56">
        <v>11104.3</v>
      </c>
      <c r="W34" s="56">
        <v>11255.55</v>
      </c>
      <c r="X34" s="56">
        <v>10658.95</v>
      </c>
      <c r="Y34" s="56">
        <v>11643.29</v>
      </c>
      <c r="Z34" s="48">
        <f t="shared" si="2"/>
        <v>119513.7</v>
      </c>
      <c r="AA34" s="2"/>
      <c r="AB34" s="2"/>
      <c r="AC34" s="2"/>
      <c r="AD34" s="2"/>
      <c r="AE34" s="2"/>
      <c r="AF34" s="2"/>
      <c r="AG34" s="3"/>
      <c r="AH34" s="2"/>
      <c r="AI34" s="4"/>
      <c r="AJ34" s="2"/>
    </row>
    <row r="35" ht="12.0" customHeight="1">
      <c r="A35" s="52">
        <v>23.0</v>
      </c>
      <c r="B35" s="53" t="s">
        <v>40</v>
      </c>
      <c r="C35" s="54">
        <v>30572.99</v>
      </c>
      <c r="D35" s="55">
        <v>30572.99</v>
      </c>
      <c r="E35" s="55">
        <v>30572.99</v>
      </c>
      <c r="F35" s="55">
        <v>30572.99</v>
      </c>
      <c r="G35" s="55">
        <v>30572.99</v>
      </c>
      <c r="H35" s="55">
        <v>30572.99</v>
      </c>
      <c r="I35" s="55">
        <v>30581.27</v>
      </c>
      <c r="J35" s="55">
        <v>30583.34</v>
      </c>
      <c r="K35" s="55">
        <v>30583.34</v>
      </c>
      <c r="L35" s="55"/>
      <c r="M35" s="49">
        <f t="shared" si="1"/>
        <v>275185.89</v>
      </c>
      <c r="N35" s="50"/>
      <c r="O35" s="52">
        <v>26.0</v>
      </c>
      <c r="P35" s="53" t="s">
        <v>40</v>
      </c>
      <c r="Q35" s="54">
        <v>23398.74</v>
      </c>
      <c r="R35" s="55">
        <v>23435.51</v>
      </c>
      <c r="S35" s="48">
        <v>23850.37</v>
      </c>
      <c r="T35" s="56">
        <v>25176.83</v>
      </c>
      <c r="U35" s="56">
        <v>33357.96</v>
      </c>
      <c r="V35" s="56">
        <v>23687.16</v>
      </c>
      <c r="W35" s="56">
        <v>23670.23</v>
      </c>
      <c r="X35" s="56">
        <v>25850.25</v>
      </c>
      <c r="Y35" s="56">
        <v>33364.18</v>
      </c>
      <c r="Z35" s="48">
        <f t="shared" si="2"/>
        <v>235791.23</v>
      </c>
      <c r="AA35" s="2"/>
      <c r="AB35" s="2"/>
      <c r="AC35" s="2"/>
      <c r="AD35" s="2"/>
      <c r="AE35" s="2"/>
      <c r="AF35" s="2"/>
      <c r="AG35" s="3"/>
      <c r="AH35" s="2"/>
      <c r="AI35" s="4"/>
      <c r="AJ35" s="2"/>
    </row>
    <row r="36" ht="12.0" customHeight="1">
      <c r="A36" s="52">
        <v>24.0</v>
      </c>
      <c r="B36" s="53" t="s">
        <v>41</v>
      </c>
      <c r="C36" s="54">
        <v>11000.44</v>
      </c>
      <c r="D36" s="55">
        <v>11000.44</v>
      </c>
      <c r="E36" s="55">
        <v>11000.44</v>
      </c>
      <c r="F36" s="55">
        <v>11000.44</v>
      </c>
      <c r="G36" s="55">
        <v>11000.44</v>
      </c>
      <c r="H36" s="55">
        <v>11000.44</v>
      </c>
      <c r="I36" s="55">
        <v>11000.44</v>
      </c>
      <c r="J36" s="55">
        <v>11000.44</v>
      </c>
      <c r="K36" s="55">
        <v>11000.44</v>
      </c>
      <c r="L36" s="55">
        <f>688.16+688.16+688.16+688.16+688.16+688.16+688.16+688.16+688.16</f>
        <v>6193.44</v>
      </c>
      <c r="M36" s="49">
        <f t="shared" si="1"/>
        <v>105197.4</v>
      </c>
      <c r="N36" s="50"/>
      <c r="O36" s="52">
        <v>23.0</v>
      </c>
      <c r="P36" s="53" t="s">
        <v>41</v>
      </c>
      <c r="Q36" s="54">
        <v>10542.27</v>
      </c>
      <c r="R36" s="55">
        <v>10948.23</v>
      </c>
      <c r="S36" s="48">
        <v>12026.19</v>
      </c>
      <c r="T36" s="56">
        <v>11899.38</v>
      </c>
      <c r="U36" s="56">
        <v>23147.58</v>
      </c>
      <c r="V36" s="56">
        <v>10418.91</v>
      </c>
      <c r="W36" s="56">
        <v>10402.36</v>
      </c>
      <c r="X36" s="56">
        <v>13569.03</v>
      </c>
      <c r="Y36" s="56">
        <v>10066.22</v>
      </c>
      <c r="Z36" s="48">
        <f t="shared" si="2"/>
        <v>113020.17</v>
      </c>
      <c r="AA36" s="2"/>
      <c r="AB36" s="2"/>
      <c r="AC36" s="2"/>
      <c r="AD36" s="2"/>
      <c r="AE36" s="2"/>
      <c r="AF36" s="2"/>
      <c r="AG36" s="3"/>
      <c r="AH36" s="2"/>
      <c r="AI36" s="4"/>
      <c r="AJ36" s="2"/>
    </row>
    <row r="37" ht="12.0" customHeight="1">
      <c r="A37" s="52">
        <v>25.0</v>
      </c>
      <c r="B37" s="53" t="s">
        <v>42</v>
      </c>
      <c r="C37" s="54">
        <v>37904.92</v>
      </c>
      <c r="D37" s="55">
        <v>37904.92</v>
      </c>
      <c r="E37" s="55">
        <v>37904.92</v>
      </c>
      <c r="F37" s="55">
        <v>37904.92</v>
      </c>
      <c r="G37" s="55">
        <v>37904.92</v>
      </c>
      <c r="H37" s="55">
        <v>37898.48</v>
      </c>
      <c r="I37" s="55">
        <v>37898.48</v>
      </c>
      <c r="J37" s="55">
        <v>37898.48</v>
      </c>
      <c r="K37" s="55">
        <v>37898.48</v>
      </c>
      <c r="L37" s="55"/>
      <c r="M37" s="49">
        <f t="shared" si="1"/>
        <v>341118.52</v>
      </c>
      <c r="N37" s="50"/>
      <c r="O37" s="52">
        <v>24.0</v>
      </c>
      <c r="P37" s="53" t="s">
        <v>42</v>
      </c>
      <c r="Q37" s="54">
        <v>37785.71</v>
      </c>
      <c r="R37" s="55">
        <v>38152.52</v>
      </c>
      <c r="S37" s="48">
        <v>41085.84</v>
      </c>
      <c r="T37" s="56">
        <v>39567.71</v>
      </c>
      <c r="U37" s="56">
        <v>38185.88</v>
      </c>
      <c r="V37" s="56">
        <v>38794.34</v>
      </c>
      <c r="W37" s="56">
        <v>41709.22</v>
      </c>
      <c r="X37" s="56">
        <v>39246.43</v>
      </c>
      <c r="Y37" s="56">
        <v>36757.35</v>
      </c>
      <c r="Z37" s="48">
        <f t="shared" si="2"/>
        <v>351285</v>
      </c>
      <c r="AA37" s="2"/>
      <c r="AB37" s="2"/>
      <c r="AC37" s="2"/>
      <c r="AD37" s="2"/>
      <c r="AE37" s="2"/>
      <c r="AF37" s="2"/>
      <c r="AG37" s="3"/>
      <c r="AH37" s="2"/>
      <c r="AI37" s="4"/>
      <c r="AJ37" s="2"/>
    </row>
    <row r="38" ht="12.0" customHeight="1">
      <c r="A38" s="52">
        <v>26.0</v>
      </c>
      <c r="B38" s="53" t="s">
        <v>43</v>
      </c>
      <c r="C38" s="54">
        <v>11616.84</v>
      </c>
      <c r="D38" s="55">
        <v>11626.04</v>
      </c>
      <c r="E38" s="55">
        <v>11626.04</v>
      </c>
      <c r="F38" s="55">
        <v>11626.04</v>
      </c>
      <c r="G38" s="55">
        <v>11626.04</v>
      </c>
      <c r="H38" s="55">
        <v>11626.04</v>
      </c>
      <c r="I38" s="55">
        <v>11626.04</v>
      </c>
      <c r="J38" s="55">
        <v>11626.04</v>
      </c>
      <c r="K38" s="55">
        <v>11626.04</v>
      </c>
      <c r="L38" s="55"/>
      <c r="M38" s="49">
        <f t="shared" si="1"/>
        <v>104625.16</v>
      </c>
      <c r="N38" s="50"/>
      <c r="O38" s="52">
        <v>25.0</v>
      </c>
      <c r="P38" s="53" t="s">
        <v>43</v>
      </c>
      <c r="Q38" s="54">
        <v>11248.38</v>
      </c>
      <c r="R38" s="55">
        <v>11061.28</v>
      </c>
      <c r="S38" s="48">
        <v>11093.74</v>
      </c>
      <c r="T38" s="56">
        <v>12154.24</v>
      </c>
      <c r="U38" s="56">
        <v>20022.06</v>
      </c>
      <c r="V38" s="56">
        <v>10764.15</v>
      </c>
      <c r="W38" s="56">
        <v>10974.07</v>
      </c>
      <c r="X38" s="56">
        <v>13875.55</v>
      </c>
      <c r="Y38" s="56">
        <v>10591.45</v>
      </c>
      <c r="Z38" s="48">
        <f t="shared" si="2"/>
        <v>111784.92</v>
      </c>
      <c r="AA38" s="2"/>
      <c r="AB38" s="2"/>
      <c r="AC38" s="2"/>
      <c r="AD38" s="2"/>
      <c r="AE38" s="2"/>
      <c r="AF38" s="2"/>
      <c r="AG38" s="3"/>
      <c r="AH38" s="2"/>
      <c r="AI38" s="4"/>
      <c r="AJ38" s="2"/>
    </row>
    <row r="39" ht="12.0" customHeight="1">
      <c r="A39" s="52">
        <v>27.0</v>
      </c>
      <c r="B39" s="53" t="s">
        <v>44</v>
      </c>
      <c r="C39" s="54">
        <v>13179.78</v>
      </c>
      <c r="D39" s="55">
        <v>13179.78</v>
      </c>
      <c r="E39" s="55">
        <v>13175.64</v>
      </c>
      <c r="F39" s="55">
        <v>13175.64</v>
      </c>
      <c r="G39" s="55">
        <v>13175.64</v>
      </c>
      <c r="H39" s="55">
        <v>13175.64</v>
      </c>
      <c r="I39" s="55">
        <v>13175.64</v>
      </c>
      <c r="J39" s="55">
        <v>13175.64</v>
      </c>
      <c r="K39" s="55">
        <v>13175.64</v>
      </c>
      <c r="L39" s="55"/>
      <c r="M39" s="49">
        <f t="shared" si="1"/>
        <v>118589.04</v>
      </c>
      <c r="N39" s="50"/>
      <c r="O39" s="52">
        <v>27.0</v>
      </c>
      <c r="P39" s="53" t="s">
        <v>44</v>
      </c>
      <c r="Q39" s="54">
        <v>13105.73</v>
      </c>
      <c r="R39" s="55">
        <v>12378.08</v>
      </c>
      <c r="S39" s="48">
        <v>14613.79</v>
      </c>
      <c r="T39" s="56">
        <v>13695.02</v>
      </c>
      <c r="U39" s="56">
        <v>14445.86</v>
      </c>
      <c r="V39" s="56">
        <v>12199.86</v>
      </c>
      <c r="W39" s="56">
        <v>22302.94</v>
      </c>
      <c r="X39" s="56">
        <v>16463.0</v>
      </c>
      <c r="Y39" s="56">
        <v>11716.56</v>
      </c>
      <c r="Z39" s="48">
        <f t="shared" si="2"/>
        <v>130920.84</v>
      </c>
      <c r="AA39" s="2"/>
      <c r="AB39" s="2"/>
      <c r="AC39" s="2"/>
      <c r="AD39" s="2"/>
      <c r="AE39" s="2"/>
      <c r="AF39" s="2"/>
      <c r="AG39" s="3"/>
      <c r="AH39" s="2"/>
      <c r="AI39" s="4"/>
      <c r="AJ39" s="2"/>
    </row>
    <row r="40" ht="12.0" customHeight="1">
      <c r="A40" s="52">
        <v>28.0</v>
      </c>
      <c r="B40" s="53" t="s">
        <v>45</v>
      </c>
      <c r="C40" s="54">
        <v>4832.44</v>
      </c>
      <c r="D40" s="55">
        <v>4832.44</v>
      </c>
      <c r="E40" s="55">
        <v>4832.44</v>
      </c>
      <c r="F40" s="55">
        <v>4832.44</v>
      </c>
      <c r="G40" s="55">
        <v>4832.44</v>
      </c>
      <c r="H40" s="55">
        <v>4832.44</v>
      </c>
      <c r="I40" s="55">
        <v>4832.44</v>
      </c>
      <c r="J40" s="55">
        <v>4832.44</v>
      </c>
      <c r="K40" s="55">
        <v>4832.44</v>
      </c>
      <c r="L40" s="55">
        <f>440.68+440.68+440.68+440.68+440.68+440.68+440.68+440.68+440.68</f>
        <v>3966.12</v>
      </c>
      <c r="M40" s="49">
        <f t="shared" si="1"/>
        <v>47458.08</v>
      </c>
      <c r="N40" s="50"/>
      <c r="O40" s="52">
        <v>28.0</v>
      </c>
      <c r="P40" s="53" t="s">
        <v>45</v>
      </c>
      <c r="Q40" s="54">
        <v>3773.64</v>
      </c>
      <c r="R40" s="55">
        <v>3614.58</v>
      </c>
      <c r="S40" s="48">
        <v>3849.25</v>
      </c>
      <c r="T40" s="56">
        <v>5916.71</v>
      </c>
      <c r="U40" s="56">
        <v>3967.3</v>
      </c>
      <c r="V40" s="56">
        <v>4212.69</v>
      </c>
      <c r="W40" s="56">
        <v>5805.47</v>
      </c>
      <c r="X40" s="56">
        <v>3599.63</v>
      </c>
      <c r="Y40" s="56">
        <v>3925.56</v>
      </c>
      <c r="Z40" s="48">
        <f t="shared" si="2"/>
        <v>38664.83</v>
      </c>
      <c r="AA40" s="2"/>
      <c r="AB40" s="2"/>
      <c r="AC40" s="2"/>
      <c r="AD40" s="2"/>
      <c r="AE40" s="2"/>
      <c r="AF40" s="2"/>
      <c r="AG40" s="3"/>
      <c r="AH40" s="2"/>
      <c r="AI40" s="4"/>
      <c r="AJ40" s="2"/>
    </row>
    <row r="41" ht="12.0" customHeight="1">
      <c r="A41" s="52">
        <v>29.0</v>
      </c>
      <c r="B41" s="53" t="s">
        <v>46</v>
      </c>
      <c r="C41" s="54">
        <v>5424.89</v>
      </c>
      <c r="D41" s="55">
        <v>5424.89</v>
      </c>
      <c r="E41" s="55">
        <v>5424.89</v>
      </c>
      <c r="F41" s="55">
        <v>5424.89</v>
      </c>
      <c r="G41" s="55">
        <v>5424.89</v>
      </c>
      <c r="H41" s="55">
        <v>5424.89</v>
      </c>
      <c r="I41" s="55">
        <v>5424.89</v>
      </c>
      <c r="J41" s="55">
        <v>5424.89</v>
      </c>
      <c r="K41" s="55">
        <v>5424.89</v>
      </c>
      <c r="L41" s="55"/>
      <c r="M41" s="49">
        <f t="shared" si="1"/>
        <v>48824.01</v>
      </c>
      <c r="N41" s="50"/>
      <c r="O41" s="52">
        <v>29.0</v>
      </c>
      <c r="P41" s="53" t="s">
        <v>46</v>
      </c>
      <c r="Q41" s="54">
        <v>5582.63</v>
      </c>
      <c r="R41" s="55">
        <v>5383.23</v>
      </c>
      <c r="S41" s="48">
        <v>8991.81</v>
      </c>
      <c r="T41" s="56">
        <v>5847.73</v>
      </c>
      <c r="U41" s="56">
        <v>5854.37</v>
      </c>
      <c r="V41" s="56">
        <v>6320.83</v>
      </c>
      <c r="W41" s="56">
        <v>8564.65</v>
      </c>
      <c r="X41" s="56">
        <v>5530.13</v>
      </c>
      <c r="Y41" s="56">
        <v>5562.47</v>
      </c>
      <c r="Z41" s="48">
        <f t="shared" si="2"/>
        <v>57637.85</v>
      </c>
      <c r="AA41" s="2"/>
      <c r="AB41" s="2"/>
      <c r="AC41" s="2"/>
      <c r="AD41" s="2"/>
      <c r="AE41" s="2"/>
      <c r="AF41" s="2"/>
      <c r="AG41" s="3"/>
      <c r="AH41" s="2"/>
      <c r="AI41" s="4"/>
      <c r="AJ41" s="2"/>
    </row>
    <row r="42" ht="12.0" customHeight="1">
      <c r="A42" s="52">
        <v>30.0</v>
      </c>
      <c r="B42" s="53" t="s">
        <v>47</v>
      </c>
      <c r="C42" s="54">
        <v>2284.49</v>
      </c>
      <c r="D42" s="55">
        <v>2284.49</v>
      </c>
      <c r="E42" s="55">
        <v>2284.49</v>
      </c>
      <c r="F42" s="55">
        <v>2284.49</v>
      </c>
      <c r="G42" s="55">
        <v>2284.49</v>
      </c>
      <c r="H42" s="55">
        <v>2284.49</v>
      </c>
      <c r="I42" s="55">
        <v>2259.26</v>
      </c>
      <c r="J42" s="55">
        <v>2259.26</v>
      </c>
      <c r="K42" s="55">
        <v>2259.26</v>
      </c>
      <c r="L42" s="55"/>
      <c r="M42" s="49">
        <f t="shared" si="1"/>
        <v>20484.72</v>
      </c>
      <c r="N42" s="50"/>
      <c r="O42" s="52">
        <v>30.0</v>
      </c>
      <c r="P42" s="53" t="s">
        <v>47</v>
      </c>
      <c r="Q42" s="54">
        <v>1488.05</v>
      </c>
      <c r="R42" s="55">
        <v>1443.42</v>
      </c>
      <c r="S42" s="48">
        <v>1587.61</v>
      </c>
      <c r="T42" s="56">
        <v>1557.98</v>
      </c>
      <c r="U42" s="56">
        <v>2527.97</v>
      </c>
      <c r="V42" s="56">
        <v>1781.35</v>
      </c>
      <c r="W42" s="56">
        <v>2309.47</v>
      </c>
      <c r="X42" s="56">
        <v>1429.13</v>
      </c>
      <c r="Y42" s="56">
        <v>1696.4</v>
      </c>
      <c r="Z42" s="48">
        <f t="shared" si="2"/>
        <v>15821.38</v>
      </c>
      <c r="AA42" s="2"/>
      <c r="AB42" s="2"/>
      <c r="AC42" s="2"/>
      <c r="AD42" s="2"/>
      <c r="AE42" s="2"/>
      <c r="AF42" s="2"/>
      <c r="AG42" s="3"/>
      <c r="AH42" s="2"/>
      <c r="AI42" s="4"/>
      <c r="AJ42" s="2"/>
    </row>
    <row r="43" ht="12.0" customHeight="1">
      <c r="A43" s="52">
        <v>31.0</v>
      </c>
      <c r="B43" s="53" t="s">
        <v>48</v>
      </c>
      <c r="C43" s="54">
        <v>5853.9</v>
      </c>
      <c r="D43" s="55">
        <v>5853.9</v>
      </c>
      <c r="E43" s="55">
        <v>5853.9</v>
      </c>
      <c r="F43" s="55">
        <v>5853.9</v>
      </c>
      <c r="G43" s="55">
        <v>5853.9</v>
      </c>
      <c r="H43" s="55">
        <v>5853.9</v>
      </c>
      <c r="I43" s="55">
        <v>5853.9</v>
      </c>
      <c r="J43" s="55">
        <v>5853.9</v>
      </c>
      <c r="K43" s="55">
        <v>5853.9</v>
      </c>
      <c r="L43" s="55"/>
      <c r="M43" s="49">
        <f t="shared" si="1"/>
        <v>52685.1</v>
      </c>
      <c r="N43" s="50"/>
      <c r="O43" s="52">
        <v>31.0</v>
      </c>
      <c r="P43" s="53" t="s">
        <v>48</v>
      </c>
      <c r="Q43" s="54">
        <v>5354.69</v>
      </c>
      <c r="R43" s="55">
        <v>5290.65</v>
      </c>
      <c r="S43" s="48">
        <v>5545.9</v>
      </c>
      <c r="T43" s="56">
        <v>7034.72</v>
      </c>
      <c r="U43" s="56">
        <v>5653.68</v>
      </c>
      <c r="V43" s="56">
        <v>5765.58</v>
      </c>
      <c r="W43" s="56">
        <v>5478.35</v>
      </c>
      <c r="X43" s="56">
        <v>6971.17</v>
      </c>
      <c r="Y43" s="56">
        <v>5491.66</v>
      </c>
      <c r="Z43" s="48">
        <f t="shared" si="2"/>
        <v>52586.4</v>
      </c>
      <c r="AA43" s="2"/>
      <c r="AB43" s="2"/>
      <c r="AC43" s="2"/>
      <c r="AD43" s="2"/>
      <c r="AE43" s="2"/>
      <c r="AF43" s="2"/>
      <c r="AG43" s="3"/>
      <c r="AH43" s="2"/>
      <c r="AI43" s="4"/>
      <c r="AJ43" s="2"/>
    </row>
    <row r="44" ht="12.0" customHeight="1">
      <c r="A44" s="52">
        <v>32.0</v>
      </c>
      <c r="B44" s="53" t="s">
        <v>49</v>
      </c>
      <c r="C44" s="54">
        <v>2143.5</v>
      </c>
      <c r="D44" s="55">
        <v>2143.5</v>
      </c>
      <c r="E44" s="55">
        <v>2143.5</v>
      </c>
      <c r="F44" s="55">
        <v>2143.5</v>
      </c>
      <c r="G44" s="55">
        <v>2143.5</v>
      </c>
      <c r="H44" s="55">
        <v>2143.5</v>
      </c>
      <c r="I44" s="55">
        <v>2143.5</v>
      </c>
      <c r="J44" s="55">
        <v>2143.5</v>
      </c>
      <c r="K44" s="55">
        <v>2143.5</v>
      </c>
      <c r="L44" s="55"/>
      <c r="M44" s="49">
        <f t="shared" si="1"/>
        <v>19291.5</v>
      </c>
      <c r="N44" s="50"/>
      <c r="O44" s="52">
        <v>32.0</v>
      </c>
      <c r="P44" s="53" t="s">
        <v>49</v>
      </c>
      <c r="Q44" s="54">
        <v>2155.78</v>
      </c>
      <c r="R44" s="55">
        <v>2094.64</v>
      </c>
      <c r="S44" s="48">
        <v>5216.46</v>
      </c>
      <c r="T44" s="56">
        <v>2109.85</v>
      </c>
      <c r="U44" s="56">
        <v>2260.07</v>
      </c>
      <c r="V44" s="56">
        <v>2387.89</v>
      </c>
      <c r="W44" s="56">
        <v>2161.3</v>
      </c>
      <c r="X44" s="56">
        <v>2082.48</v>
      </c>
      <c r="Y44" s="56">
        <v>2315.96</v>
      </c>
      <c r="Z44" s="48">
        <f t="shared" si="2"/>
        <v>22784.43</v>
      </c>
      <c r="AA44" s="2"/>
      <c r="AB44" s="2"/>
      <c r="AC44" s="2"/>
      <c r="AD44" s="2"/>
      <c r="AE44" s="2"/>
      <c r="AF44" s="2"/>
      <c r="AG44" s="3"/>
      <c r="AH44" s="2"/>
      <c r="AI44" s="4"/>
      <c r="AJ44" s="2"/>
    </row>
    <row r="45" ht="12.0" customHeight="1">
      <c r="A45" s="52">
        <v>33.0</v>
      </c>
      <c r="B45" s="53" t="s">
        <v>50</v>
      </c>
      <c r="C45" s="54">
        <v>5844.56</v>
      </c>
      <c r="D45" s="55">
        <v>5844.56</v>
      </c>
      <c r="E45" s="55">
        <v>5844.56</v>
      </c>
      <c r="F45" s="55">
        <v>5844.56</v>
      </c>
      <c r="G45" s="55">
        <v>5844.56</v>
      </c>
      <c r="H45" s="55">
        <v>5844.56</v>
      </c>
      <c r="I45" s="55">
        <v>5844.56</v>
      </c>
      <c r="J45" s="55">
        <v>5844.56</v>
      </c>
      <c r="K45" s="55">
        <v>5844.56</v>
      </c>
      <c r="L45" s="55"/>
      <c r="M45" s="49">
        <f t="shared" si="1"/>
        <v>52601.04</v>
      </c>
      <c r="N45" s="50"/>
      <c r="O45" s="52">
        <v>33.0</v>
      </c>
      <c r="P45" s="53" t="s">
        <v>50</v>
      </c>
      <c r="Q45" s="54">
        <v>4282.68</v>
      </c>
      <c r="R45" s="55">
        <v>3739.57</v>
      </c>
      <c r="S45" s="48">
        <v>4102.11</v>
      </c>
      <c r="T45" s="56">
        <v>5200.73</v>
      </c>
      <c r="U45" s="56">
        <v>4294.01</v>
      </c>
      <c r="V45" s="56">
        <v>7436.01</v>
      </c>
      <c r="W45" s="56">
        <v>4158.52</v>
      </c>
      <c r="X45" s="56">
        <v>4230.88</v>
      </c>
      <c r="Y45" s="56">
        <v>3850.73</v>
      </c>
      <c r="Z45" s="48">
        <f t="shared" si="2"/>
        <v>41295.24</v>
      </c>
      <c r="AA45" s="2"/>
      <c r="AB45" s="2"/>
      <c r="AC45" s="2"/>
      <c r="AD45" s="2"/>
      <c r="AE45" s="2"/>
      <c r="AF45" s="2"/>
      <c r="AG45" s="3"/>
      <c r="AH45" s="2"/>
      <c r="AI45" s="4"/>
      <c r="AJ45" s="2"/>
    </row>
    <row r="46" ht="12.0" customHeight="1">
      <c r="A46" s="52">
        <v>34.0</v>
      </c>
      <c r="B46" s="53" t="s">
        <v>51</v>
      </c>
      <c r="C46" s="54">
        <v>1424.94</v>
      </c>
      <c r="D46" s="55">
        <v>1424.94</v>
      </c>
      <c r="E46" s="55">
        <v>1424.94</v>
      </c>
      <c r="F46" s="55">
        <v>1424.94</v>
      </c>
      <c r="G46" s="55">
        <v>1424.94</v>
      </c>
      <c r="H46" s="55">
        <v>1424.94</v>
      </c>
      <c r="I46" s="55">
        <v>1424.94</v>
      </c>
      <c r="J46" s="55">
        <v>1424.94</v>
      </c>
      <c r="K46" s="55">
        <v>1424.94</v>
      </c>
      <c r="L46" s="55">
        <f>531.76+531.76+531.76+531.76+531.76+531.76+531.76+531.76+531.76</f>
        <v>4785.84</v>
      </c>
      <c r="M46" s="49">
        <f t="shared" si="1"/>
        <v>17610.3</v>
      </c>
      <c r="N46" s="50"/>
      <c r="O46" s="52">
        <v>34.0</v>
      </c>
      <c r="P46" s="53" t="s">
        <v>51</v>
      </c>
      <c r="Q46" s="54">
        <v>1472.34</v>
      </c>
      <c r="R46" s="55">
        <v>1426.58</v>
      </c>
      <c r="S46" s="48">
        <v>1544.72</v>
      </c>
      <c r="T46" s="56">
        <v>1415.9</v>
      </c>
      <c r="U46" s="56">
        <v>1507.19</v>
      </c>
      <c r="V46" s="56">
        <v>3246.83</v>
      </c>
      <c r="W46" s="56">
        <v>1443.37</v>
      </c>
      <c r="X46" s="56">
        <v>1342.73</v>
      </c>
      <c r="Y46" s="56">
        <v>1673.9</v>
      </c>
      <c r="Z46" s="48">
        <f t="shared" si="2"/>
        <v>15073.56</v>
      </c>
      <c r="AA46" s="2"/>
      <c r="AB46" s="2"/>
      <c r="AC46" s="2"/>
      <c r="AD46" s="2"/>
      <c r="AE46" s="2"/>
      <c r="AF46" s="2"/>
      <c r="AG46" s="3"/>
      <c r="AH46" s="2"/>
      <c r="AI46" s="4"/>
      <c r="AJ46" s="2"/>
    </row>
    <row r="47" ht="12.0" customHeight="1">
      <c r="A47" s="52">
        <v>35.0</v>
      </c>
      <c r="B47" s="53" t="s">
        <v>52</v>
      </c>
      <c r="C47" s="54">
        <v>3609.67</v>
      </c>
      <c r="D47" s="55">
        <v>3609.67</v>
      </c>
      <c r="E47" s="55">
        <v>3609.67</v>
      </c>
      <c r="F47" s="55">
        <v>3609.67</v>
      </c>
      <c r="G47" s="55">
        <v>3609.67</v>
      </c>
      <c r="H47" s="55">
        <v>3609.67</v>
      </c>
      <c r="I47" s="55">
        <v>3609.67</v>
      </c>
      <c r="J47" s="55">
        <v>3609.67</v>
      </c>
      <c r="K47" s="55">
        <v>3609.67</v>
      </c>
      <c r="L47" s="55"/>
      <c r="M47" s="49">
        <f t="shared" si="1"/>
        <v>32487.03</v>
      </c>
      <c r="N47" s="50"/>
      <c r="O47" s="52">
        <v>35.0</v>
      </c>
      <c r="P47" s="53" t="s">
        <v>52</v>
      </c>
      <c r="Q47" s="54">
        <v>3624.02</v>
      </c>
      <c r="R47" s="55">
        <v>2747.53</v>
      </c>
      <c r="S47" s="48">
        <v>3312.98</v>
      </c>
      <c r="T47" s="56">
        <v>3302.77</v>
      </c>
      <c r="U47" s="56">
        <v>3270.28</v>
      </c>
      <c r="V47" s="56">
        <v>5183.62</v>
      </c>
      <c r="W47" s="56">
        <v>3517.77</v>
      </c>
      <c r="X47" s="56">
        <v>2962.73</v>
      </c>
      <c r="Y47" s="56">
        <v>2834.14</v>
      </c>
      <c r="Z47" s="48">
        <f t="shared" si="2"/>
        <v>30755.84</v>
      </c>
      <c r="AA47" s="2"/>
      <c r="AB47" s="2"/>
      <c r="AC47" s="2"/>
      <c r="AD47" s="2"/>
      <c r="AE47" s="2"/>
      <c r="AF47" s="2"/>
      <c r="AG47" s="3"/>
      <c r="AH47" s="2"/>
      <c r="AI47" s="4"/>
      <c r="AJ47" s="2"/>
    </row>
    <row r="48" ht="12.0" customHeight="1">
      <c r="A48" s="52">
        <v>36.0</v>
      </c>
      <c r="B48" s="53" t="s">
        <v>53</v>
      </c>
      <c r="C48" s="54">
        <v>3761.21</v>
      </c>
      <c r="D48" s="55">
        <v>3761.21</v>
      </c>
      <c r="E48" s="55">
        <v>3761.21</v>
      </c>
      <c r="F48" s="55">
        <v>3761.21</v>
      </c>
      <c r="G48" s="55">
        <v>3761.21</v>
      </c>
      <c r="H48" s="55">
        <v>3761.21</v>
      </c>
      <c r="I48" s="55">
        <v>3737.4</v>
      </c>
      <c r="J48" s="55">
        <v>3737.4</v>
      </c>
      <c r="K48" s="55">
        <v>3737.4</v>
      </c>
      <c r="L48" s="55"/>
      <c r="M48" s="49">
        <f t="shared" si="1"/>
        <v>33779.46</v>
      </c>
      <c r="N48" s="50"/>
      <c r="O48" s="52">
        <v>36.0</v>
      </c>
      <c r="P48" s="53" t="s">
        <v>53</v>
      </c>
      <c r="Q48" s="54">
        <v>2962.23</v>
      </c>
      <c r="R48" s="55">
        <v>2899.03</v>
      </c>
      <c r="S48" s="57">
        <v>3042.73</v>
      </c>
      <c r="T48" s="56">
        <v>2591.31</v>
      </c>
      <c r="U48" s="56">
        <v>3078.16</v>
      </c>
      <c r="V48" s="56">
        <v>3230.66</v>
      </c>
      <c r="W48" s="56">
        <v>2973.79</v>
      </c>
      <c r="X48" s="56">
        <v>2851.86</v>
      </c>
      <c r="Y48" s="56">
        <v>2855.74</v>
      </c>
      <c r="Z48" s="57">
        <f t="shared" si="2"/>
        <v>26485.51</v>
      </c>
      <c r="AA48" s="2"/>
      <c r="AB48" s="2"/>
      <c r="AC48" s="2"/>
      <c r="AD48" s="2"/>
      <c r="AE48" s="2"/>
      <c r="AF48" s="2"/>
      <c r="AG48" s="3"/>
      <c r="AH48" s="2"/>
      <c r="AI48" s="4"/>
      <c r="AJ48" s="2"/>
    </row>
    <row r="49" ht="12.0" customHeight="1">
      <c r="A49" s="52">
        <v>37.0</v>
      </c>
      <c r="B49" s="53" t="s">
        <v>54</v>
      </c>
      <c r="C49" s="54">
        <v>6748.65</v>
      </c>
      <c r="D49" s="55">
        <v>6748.65</v>
      </c>
      <c r="E49" s="55">
        <v>6748.65</v>
      </c>
      <c r="F49" s="55">
        <v>6748.65</v>
      </c>
      <c r="G49" s="55">
        <v>6748.65</v>
      </c>
      <c r="H49" s="55">
        <v>6748.65</v>
      </c>
      <c r="I49" s="55">
        <v>6748.65</v>
      </c>
      <c r="J49" s="55">
        <v>6748.65</v>
      </c>
      <c r="K49" s="55">
        <v>6748.65</v>
      </c>
      <c r="L49" s="55">
        <f>2622+874+874+874+874+874+874</f>
        <v>7866</v>
      </c>
      <c r="M49" s="49">
        <f t="shared" si="1"/>
        <v>68603.85</v>
      </c>
      <c r="N49" s="50"/>
      <c r="O49" s="52">
        <v>37.0</v>
      </c>
      <c r="P49" s="53" t="s">
        <v>54</v>
      </c>
      <c r="Q49" s="54">
        <v>7887.9</v>
      </c>
      <c r="R49" s="55">
        <v>6919.79</v>
      </c>
      <c r="S49" s="55">
        <v>7276.24</v>
      </c>
      <c r="T49" s="56">
        <v>7750.87</v>
      </c>
      <c r="U49" s="56">
        <v>7295.55</v>
      </c>
      <c r="V49" s="56">
        <v>14212.82</v>
      </c>
      <c r="W49" s="56">
        <v>7612.79</v>
      </c>
      <c r="X49" s="56">
        <v>7030.43</v>
      </c>
      <c r="Y49" s="56">
        <v>7462.27</v>
      </c>
      <c r="Z49" s="55">
        <f t="shared" si="2"/>
        <v>73448.66</v>
      </c>
      <c r="AA49" s="2"/>
      <c r="AB49" s="2"/>
      <c r="AC49" s="2"/>
      <c r="AD49" s="2"/>
      <c r="AE49" s="2"/>
      <c r="AF49" s="2"/>
      <c r="AG49" s="3"/>
      <c r="AH49" s="2"/>
      <c r="AI49" s="4"/>
      <c r="AJ49" s="2"/>
    </row>
    <row r="50" ht="11.25" customHeight="1">
      <c r="A50" s="52">
        <v>38.0</v>
      </c>
      <c r="B50" s="53" t="s">
        <v>55</v>
      </c>
      <c r="C50" s="54">
        <v>3110.84</v>
      </c>
      <c r="D50" s="55">
        <v>3110.84</v>
      </c>
      <c r="E50" s="55">
        <v>3110.84</v>
      </c>
      <c r="F50" s="55">
        <v>3110.84</v>
      </c>
      <c r="G50" s="55">
        <v>3110.84</v>
      </c>
      <c r="H50" s="55">
        <v>3110.84</v>
      </c>
      <c r="I50" s="55">
        <v>3110.84</v>
      </c>
      <c r="J50" s="55">
        <v>3110.84</v>
      </c>
      <c r="K50" s="55">
        <v>3110.84</v>
      </c>
      <c r="L50" s="48">
        <f>615.48+615.48+615.48+615.48+615.48+615.48+615.48+615.48+615.48</f>
        <v>5539.32</v>
      </c>
      <c r="M50" s="49">
        <f t="shared" si="1"/>
        <v>33536.88</v>
      </c>
      <c r="N50" s="50"/>
      <c r="O50" s="52">
        <v>38.0</v>
      </c>
      <c r="P50" s="53" t="s">
        <v>55</v>
      </c>
      <c r="Q50" s="54">
        <v>3652.32</v>
      </c>
      <c r="R50" s="55">
        <v>3086.58</v>
      </c>
      <c r="S50" s="55">
        <v>3392.16</v>
      </c>
      <c r="T50" s="56">
        <v>3324.46</v>
      </c>
      <c r="U50" s="56">
        <v>3404.67</v>
      </c>
      <c r="V50" s="56">
        <v>5592.94</v>
      </c>
      <c r="W50" s="56">
        <v>3543.52</v>
      </c>
      <c r="X50" s="56">
        <v>3230.56</v>
      </c>
      <c r="Y50" s="56">
        <v>7185.53</v>
      </c>
      <c r="Z50" s="48">
        <f t="shared" si="2"/>
        <v>36412.74</v>
      </c>
      <c r="AA50" s="2"/>
      <c r="AB50" s="2"/>
      <c r="AC50" s="2"/>
      <c r="AD50" s="2"/>
      <c r="AE50" s="2"/>
      <c r="AF50" s="2"/>
      <c r="AG50" s="3"/>
      <c r="AH50" s="2"/>
      <c r="AI50" s="4"/>
      <c r="AJ50" s="2"/>
    </row>
    <row r="51" ht="12.0" customHeight="1">
      <c r="A51" s="52">
        <v>39.0</v>
      </c>
      <c r="B51" s="58" t="s">
        <v>56</v>
      </c>
      <c r="C51" s="54">
        <v>4902.29</v>
      </c>
      <c r="D51" s="55">
        <v>4902.29</v>
      </c>
      <c r="E51" s="55">
        <v>4902.29</v>
      </c>
      <c r="F51" s="55">
        <v>4902.29</v>
      </c>
      <c r="G51" s="55">
        <v>4902.29</v>
      </c>
      <c r="H51" s="55">
        <v>4902.29</v>
      </c>
      <c r="I51" s="55">
        <v>4902.29</v>
      </c>
      <c r="J51" s="55">
        <v>4902.29</v>
      </c>
      <c r="K51" s="55">
        <v>4902.29</v>
      </c>
      <c r="L51" s="55"/>
      <c r="M51" s="49">
        <f t="shared" si="1"/>
        <v>44120.61</v>
      </c>
      <c r="N51" s="50"/>
      <c r="O51" s="52">
        <v>39.0</v>
      </c>
      <c r="P51" s="58" t="s">
        <v>56</v>
      </c>
      <c r="Q51" s="54">
        <v>3617.83</v>
      </c>
      <c r="R51" s="55">
        <v>3458.05</v>
      </c>
      <c r="S51" s="48">
        <v>3917.08</v>
      </c>
      <c r="T51" s="56">
        <v>3790.99</v>
      </c>
      <c r="U51" s="56">
        <v>3925.01</v>
      </c>
      <c r="V51" s="56">
        <v>4044.9</v>
      </c>
      <c r="W51" s="56">
        <v>3691.34</v>
      </c>
      <c r="X51" s="56">
        <v>3508.72</v>
      </c>
      <c r="Y51" s="56">
        <v>3577.72</v>
      </c>
      <c r="Z51" s="48">
        <f t="shared" si="2"/>
        <v>33531.64</v>
      </c>
      <c r="AA51" s="2"/>
      <c r="AB51" s="2"/>
      <c r="AC51" s="2"/>
      <c r="AD51" s="2"/>
      <c r="AE51" s="2"/>
      <c r="AF51" s="2"/>
      <c r="AG51" s="3"/>
      <c r="AH51" s="2"/>
      <c r="AI51" s="4"/>
      <c r="AJ51" s="2"/>
    </row>
    <row r="52" ht="12.0" customHeight="1">
      <c r="A52" s="52">
        <v>40.0</v>
      </c>
      <c r="B52" s="58" t="s">
        <v>57</v>
      </c>
      <c r="C52" s="54">
        <v>9893.64</v>
      </c>
      <c r="D52" s="55">
        <v>9893.64</v>
      </c>
      <c r="E52" s="55">
        <v>9893.64</v>
      </c>
      <c r="F52" s="55">
        <v>9893.64</v>
      </c>
      <c r="G52" s="55">
        <v>9893.64</v>
      </c>
      <c r="H52" s="55">
        <v>9893.64</v>
      </c>
      <c r="I52" s="55">
        <v>9893.64</v>
      </c>
      <c r="J52" s="55">
        <v>9893.64</v>
      </c>
      <c r="K52" s="55">
        <v>9893.64</v>
      </c>
      <c r="L52" s="55">
        <f>1886.92+1886.92+1886.92+1886.92+1886.92+1886.92+1886.92+1886.92+1886.92</f>
        <v>16982.28</v>
      </c>
      <c r="M52" s="49">
        <f t="shared" si="1"/>
        <v>106025.04</v>
      </c>
      <c r="N52" s="50"/>
      <c r="O52" s="52">
        <v>40.0</v>
      </c>
      <c r="P52" s="58" t="s">
        <v>57</v>
      </c>
      <c r="Q52" s="54">
        <v>7122.3</v>
      </c>
      <c r="R52" s="55">
        <v>6876.24</v>
      </c>
      <c r="S52" s="48">
        <v>8832.12</v>
      </c>
      <c r="T52" s="56">
        <v>7286.13</v>
      </c>
      <c r="U52" s="56">
        <v>7631.63</v>
      </c>
      <c r="V52" s="56">
        <v>9599.02</v>
      </c>
      <c r="W52" s="56">
        <v>7471.25</v>
      </c>
      <c r="X52" s="56">
        <v>10501.21</v>
      </c>
      <c r="Y52" s="56">
        <v>7119.67</v>
      </c>
      <c r="Z52" s="48">
        <f t="shared" si="2"/>
        <v>72439.57</v>
      </c>
      <c r="AA52" s="2"/>
      <c r="AB52" s="2"/>
      <c r="AC52" s="2"/>
      <c r="AD52" s="2"/>
      <c r="AE52" s="2"/>
      <c r="AF52" s="2"/>
      <c r="AG52" s="3"/>
      <c r="AH52" s="2"/>
      <c r="AI52" s="4"/>
      <c r="AJ52" s="2"/>
    </row>
    <row r="53" ht="12.0" customHeight="1">
      <c r="A53" s="52">
        <v>41.0</v>
      </c>
      <c r="B53" s="58" t="s">
        <v>58</v>
      </c>
      <c r="C53" s="54">
        <v>1579.73</v>
      </c>
      <c r="D53" s="55">
        <v>1579.73</v>
      </c>
      <c r="E53" s="55">
        <v>1579.73</v>
      </c>
      <c r="F53" s="55">
        <v>1579.73</v>
      </c>
      <c r="G53" s="55">
        <v>1579.73</v>
      </c>
      <c r="H53" s="55">
        <v>1579.73</v>
      </c>
      <c r="I53" s="55">
        <v>1579.73</v>
      </c>
      <c r="J53" s="55">
        <v>1579.73</v>
      </c>
      <c r="K53" s="55">
        <v>1579.73</v>
      </c>
      <c r="L53" s="55"/>
      <c r="M53" s="49">
        <f t="shared" si="1"/>
        <v>14217.57</v>
      </c>
      <c r="N53" s="50"/>
      <c r="O53" s="52">
        <v>42.0</v>
      </c>
      <c r="P53" s="58" t="s">
        <v>58</v>
      </c>
      <c r="Q53" s="54">
        <v>1114.93</v>
      </c>
      <c r="R53" s="55">
        <v>1331.64</v>
      </c>
      <c r="S53" s="48">
        <v>1305.51</v>
      </c>
      <c r="T53" s="56">
        <v>1186.54</v>
      </c>
      <c r="U53" s="56">
        <v>1898.93</v>
      </c>
      <c r="V53" s="56">
        <v>1182.49</v>
      </c>
      <c r="W53" s="56">
        <v>1383.63</v>
      </c>
      <c r="X53" s="56">
        <v>977.85</v>
      </c>
      <c r="Y53" s="56">
        <v>1199.88</v>
      </c>
      <c r="Z53" s="48">
        <f t="shared" si="2"/>
        <v>11581.4</v>
      </c>
      <c r="AA53" s="2"/>
      <c r="AB53" s="2"/>
      <c r="AC53" s="2"/>
      <c r="AD53" s="2"/>
      <c r="AE53" s="2"/>
      <c r="AF53" s="2"/>
      <c r="AG53" s="3"/>
      <c r="AH53" s="2"/>
      <c r="AI53" s="4"/>
      <c r="AJ53" s="2"/>
    </row>
    <row r="54" ht="12.0" customHeight="1">
      <c r="A54" s="52">
        <v>42.0</v>
      </c>
      <c r="B54" s="58" t="s">
        <v>59</v>
      </c>
      <c r="C54" s="54">
        <v>7553.48</v>
      </c>
      <c r="D54" s="55">
        <v>7553.48</v>
      </c>
      <c r="E54" s="55">
        <v>7553.48</v>
      </c>
      <c r="F54" s="55">
        <v>7518.29</v>
      </c>
      <c r="G54" s="55">
        <v>7518.29</v>
      </c>
      <c r="H54" s="55">
        <v>7518.29</v>
      </c>
      <c r="I54" s="55">
        <v>7518.29</v>
      </c>
      <c r="J54" s="55">
        <v>7518.29</v>
      </c>
      <c r="K54" s="55">
        <v>7518.29</v>
      </c>
      <c r="L54" s="55"/>
      <c r="M54" s="49">
        <f t="shared" si="1"/>
        <v>67770.18</v>
      </c>
      <c r="N54" s="50"/>
      <c r="O54" s="52">
        <v>43.0</v>
      </c>
      <c r="P54" s="58" t="s">
        <v>59</v>
      </c>
      <c r="Q54" s="54">
        <v>5843.16</v>
      </c>
      <c r="R54" s="55">
        <v>5541.37</v>
      </c>
      <c r="S54" s="48">
        <v>5952.49</v>
      </c>
      <c r="T54" s="56">
        <v>5928.44</v>
      </c>
      <c r="U54" s="56">
        <v>9336.97</v>
      </c>
      <c r="V54" s="56">
        <v>6114.89</v>
      </c>
      <c r="W54" s="56">
        <v>7910.01</v>
      </c>
      <c r="X54" s="56">
        <v>8297.61</v>
      </c>
      <c r="Y54" s="56">
        <v>9128.38</v>
      </c>
      <c r="Z54" s="48">
        <f t="shared" si="2"/>
        <v>64053.32</v>
      </c>
      <c r="AA54" s="2"/>
      <c r="AB54" s="2"/>
      <c r="AC54" s="2"/>
      <c r="AD54" s="2"/>
      <c r="AE54" s="2"/>
      <c r="AF54" s="2"/>
      <c r="AG54" s="3"/>
      <c r="AH54" s="2"/>
      <c r="AI54" s="4"/>
      <c r="AJ54" s="2"/>
    </row>
    <row r="55" ht="12.0" customHeight="1">
      <c r="A55" s="52">
        <v>43.0</v>
      </c>
      <c r="B55" s="58" t="s">
        <v>60</v>
      </c>
      <c r="C55" s="54">
        <v>8936.88</v>
      </c>
      <c r="D55" s="55">
        <v>8936.88</v>
      </c>
      <c r="E55" s="55">
        <v>8936.88</v>
      </c>
      <c r="F55" s="55">
        <v>8936.88</v>
      </c>
      <c r="G55" s="55">
        <v>8936.88</v>
      </c>
      <c r="H55" s="55">
        <v>8936.88</v>
      </c>
      <c r="I55" s="55">
        <v>8936.88</v>
      </c>
      <c r="J55" s="55">
        <v>8936.88</v>
      </c>
      <c r="K55" s="55">
        <v>8936.88</v>
      </c>
      <c r="L55" s="55"/>
      <c r="M55" s="49">
        <f t="shared" si="1"/>
        <v>80431.92</v>
      </c>
      <c r="N55" s="50"/>
      <c r="O55" s="52">
        <v>44.0</v>
      </c>
      <c r="P55" s="58" t="s">
        <v>60</v>
      </c>
      <c r="Q55" s="54">
        <v>7350.37</v>
      </c>
      <c r="R55" s="55">
        <v>7132.93</v>
      </c>
      <c r="S55" s="48">
        <v>7671.79</v>
      </c>
      <c r="T55" s="56">
        <v>7710.93</v>
      </c>
      <c r="U55" s="56">
        <v>7867.98</v>
      </c>
      <c r="V55" s="56">
        <v>16470.83</v>
      </c>
      <c r="W55" s="56">
        <v>7707.99</v>
      </c>
      <c r="X55" s="56">
        <v>8889.23</v>
      </c>
      <c r="Y55" s="56">
        <v>7527.11</v>
      </c>
      <c r="Z55" s="48">
        <f t="shared" si="2"/>
        <v>78329.16</v>
      </c>
      <c r="AA55" s="2"/>
      <c r="AB55" s="2"/>
      <c r="AC55" s="2"/>
      <c r="AD55" s="2"/>
      <c r="AE55" s="2"/>
      <c r="AF55" s="2"/>
      <c r="AG55" s="3"/>
      <c r="AH55" s="2"/>
      <c r="AI55" s="4"/>
      <c r="AJ55" s="2"/>
    </row>
    <row r="56" ht="12.0" customHeight="1">
      <c r="A56" s="52">
        <v>44.0</v>
      </c>
      <c r="B56" s="58" t="s">
        <v>61</v>
      </c>
      <c r="C56" s="54">
        <v>5086.03</v>
      </c>
      <c r="D56" s="55">
        <v>5086.03</v>
      </c>
      <c r="E56" s="55">
        <v>5086.03</v>
      </c>
      <c r="F56" s="55">
        <v>5086.03</v>
      </c>
      <c r="G56" s="55">
        <v>5086.03</v>
      </c>
      <c r="H56" s="55">
        <v>5086.03</v>
      </c>
      <c r="I56" s="55">
        <v>5086.03</v>
      </c>
      <c r="J56" s="55">
        <v>5086.03</v>
      </c>
      <c r="K56" s="55">
        <v>5086.03</v>
      </c>
      <c r="L56" s="55"/>
      <c r="M56" s="49">
        <f t="shared" si="1"/>
        <v>45774.27</v>
      </c>
      <c r="N56" s="50"/>
      <c r="O56" s="52">
        <v>45.0</v>
      </c>
      <c r="P56" s="58" t="s">
        <v>61</v>
      </c>
      <c r="Q56" s="54">
        <v>3767.75</v>
      </c>
      <c r="R56" s="55">
        <v>3714.49</v>
      </c>
      <c r="S56" s="48">
        <v>3821.34</v>
      </c>
      <c r="T56" s="56">
        <v>3809.84</v>
      </c>
      <c r="U56" s="56">
        <v>4202.61</v>
      </c>
      <c r="V56" s="56">
        <v>4502.92</v>
      </c>
      <c r="W56" s="56">
        <v>4093.29</v>
      </c>
      <c r="X56" s="56">
        <v>6669.73</v>
      </c>
      <c r="Y56" s="56">
        <v>3596.93</v>
      </c>
      <c r="Z56" s="48">
        <f t="shared" si="2"/>
        <v>38178.9</v>
      </c>
      <c r="AA56" s="2"/>
      <c r="AB56" s="2"/>
      <c r="AC56" s="2"/>
      <c r="AD56" s="2"/>
      <c r="AE56" s="2"/>
      <c r="AF56" s="2"/>
      <c r="AG56" s="3"/>
      <c r="AH56" s="2"/>
      <c r="AI56" s="4"/>
      <c r="AJ56" s="2"/>
    </row>
    <row r="57" ht="12.0" customHeight="1">
      <c r="A57" s="52">
        <v>45.0</v>
      </c>
      <c r="B57" s="58" t="s">
        <v>62</v>
      </c>
      <c r="C57" s="54">
        <v>6561.44</v>
      </c>
      <c r="D57" s="55">
        <v>6561.44</v>
      </c>
      <c r="E57" s="55">
        <v>6561.44</v>
      </c>
      <c r="F57" s="55">
        <v>6561.44</v>
      </c>
      <c r="G57" s="55">
        <v>6561.44</v>
      </c>
      <c r="H57" s="55">
        <v>7274.64</v>
      </c>
      <c r="I57" s="55">
        <v>7274.64</v>
      </c>
      <c r="J57" s="55">
        <v>7274.64</v>
      </c>
      <c r="K57" s="55">
        <v>7274.64</v>
      </c>
      <c r="L57" s="55"/>
      <c r="M57" s="49">
        <f t="shared" si="1"/>
        <v>61905.76</v>
      </c>
      <c r="N57" s="50"/>
      <c r="O57" s="52">
        <v>46.0</v>
      </c>
      <c r="P57" s="58" t="s">
        <v>62</v>
      </c>
      <c r="Q57" s="54">
        <v>5406.16</v>
      </c>
      <c r="R57" s="55">
        <v>5266.3</v>
      </c>
      <c r="S57" s="48">
        <v>5642.82</v>
      </c>
      <c r="T57" s="56">
        <v>5522.73</v>
      </c>
      <c r="U57" s="56">
        <v>5532.12</v>
      </c>
      <c r="V57" s="56">
        <v>6409.05</v>
      </c>
      <c r="W57" s="56">
        <v>5710.58</v>
      </c>
      <c r="X57" s="56">
        <v>5152.6</v>
      </c>
      <c r="Y57" s="56">
        <v>6551.23</v>
      </c>
      <c r="Z57" s="48">
        <f t="shared" si="2"/>
        <v>51193.59</v>
      </c>
      <c r="AA57" s="2"/>
      <c r="AB57" s="2"/>
      <c r="AC57" s="2"/>
      <c r="AD57" s="2"/>
      <c r="AE57" s="2"/>
      <c r="AF57" s="2"/>
      <c r="AG57" s="3"/>
      <c r="AH57" s="2"/>
      <c r="AI57" s="4"/>
      <c r="AJ57" s="2"/>
    </row>
    <row r="58" ht="12.0" customHeight="1">
      <c r="A58" s="52">
        <v>46.0</v>
      </c>
      <c r="B58" s="58" t="s">
        <v>63</v>
      </c>
      <c r="C58" s="54">
        <v>8951.6</v>
      </c>
      <c r="D58" s="55">
        <v>8951.6</v>
      </c>
      <c r="E58" s="55">
        <v>8951.6</v>
      </c>
      <c r="F58" s="55">
        <v>8951.6</v>
      </c>
      <c r="G58" s="55">
        <v>8951.6</v>
      </c>
      <c r="H58" s="55">
        <v>8951.6</v>
      </c>
      <c r="I58" s="55">
        <v>8951.6</v>
      </c>
      <c r="J58" s="55">
        <v>8951.6</v>
      </c>
      <c r="K58" s="55">
        <v>8951.6</v>
      </c>
      <c r="L58" s="55"/>
      <c r="M58" s="49">
        <f t="shared" si="1"/>
        <v>80564.4</v>
      </c>
      <c r="N58" s="50"/>
      <c r="O58" s="52">
        <v>47.0</v>
      </c>
      <c r="P58" s="58" t="s">
        <v>63</v>
      </c>
      <c r="Q58" s="54">
        <v>9193.16</v>
      </c>
      <c r="R58" s="55">
        <v>7872.69</v>
      </c>
      <c r="S58" s="48">
        <v>8873.52</v>
      </c>
      <c r="T58" s="56">
        <v>8749.08</v>
      </c>
      <c r="U58" s="56">
        <v>8965.83</v>
      </c>
      <c r="V58" s="56">
        <v>8960.49</v>
      </c>
      <c r="W58" s="56">
        <v>8433.14</v>
      </c>
      <c r="X58" s="56">
        <v>20377.42</v>
      </c>
      <c r="Y58" s="56">
        <v>9640.74</v>
      </c>
      <c r="Z58" s="48">
        <f t="shared" si="2"/>
        <v>91066.07</v>
      </c>
      <c r="AA58" s="2"/>
      <c r="AB58" s="2"/>
      <c r="AC58" s="2"/>
      <c r="AD58" s="2"/>
      <c r="AE58" s="2"/>
      <c r="AF58" s="2"/>
      <c r="AG58" s="3"/>
      <c r="AH58" s="2"/>
      <c r="AI58" s="4"/>
      <c r="AJ58" s="2"/>
    </row>
    <row r="59" ht="12.0" customHeight="1">
      <c r="A59" s="52">
        <v>47.0</v>
      </c>
      <c r="B59" s="58" t="s">
        <v>64</v>
      </c>
      <c r="C59" s="54">
        <v>7846.68</v>
      </c>
      <c r="D59" s="55">
        <v>7846.68</v>
      </c>
      <c r="E59" s="55">
        <v>7846.68</v>
      </c>
      <c r="F59" s="55">
        <v>7846.68</v>
      </c>
      <c r="G59" s="55">
        <v>7846.68</v>
      </c>
      <c r="H59" s="55">
        <v>7846.68</v>
      </c>
      <c r="I59" s="55">
        <v>7846.68</v>
      </c>
      <c r="J59" s="55">
        <v>7846.68</v>
      </c>
      <c r="K59" s="55">
        <v>7842.08</v>
      </c>
      <c r="L59" s="55"/>
      <c r="M59" s="49">
        <f t="shared" si="1"/>
        <v>70615.52</v>
      </c>
      <c r="N59" s="50"/>
      <c r="O59" s="52">
        <v>48.0</v>
      </c>
      <c r="P59" s="58" t="s">
        <v>64</v>
      </c>
      <c r="Q59" s="54">
        <v>6923.05</v>
      </c>
      <c r="R59" s="55">
        <v>7048.66</v>
      </c>
      <c r="S59" s="48">
        <v>7226.29</v>
      </c>
      <c r="T59" s="56">
        <v>7403.89</v>
      </c>
      <c r="U59" s="56">
        <v>7397.61</v>
      </c>
      <c r="V59" s="56">
        <v>9016.67</v>
      </c>
      <c r="W59" s="56">
        <v>7121.72</v>
      </c>
      <c r="X59" s="56">
        <v>6811.67</v>
      </c>
      <c r="Y59" s="56">
        <v>6798.31</v>
      </c>
      <c r="Z59" s="48">
        <f t="shared" si="2"/>
        <v>65747.87</v>
      </c>
      <c r="AA59" s="2"/>
      <c r="AB59" s="2"/>
      <c r="AC59" s="2"/>
      <c r="AD59" s="2"/>
      <c r="AE59" s="2"/>
      <c r="AF59" s="2"/>
      <c r="AG59" s="3"/>
      <c r="AH59" s="2"/>
      <c r="AI59" s="4"/>
      <c r="AJ59" s="2"/>
    </row>
    <row r="60" ht="12.0" customHeight="1">
      <c r="A60" s="52">
        <v>48.0</v>
      </c>
      <c r="B60" s="58" t="s">
        <v>65</v>
      </c>
      <c r="C60" s="54">
        <v>25599.0</v>
      </c>
      <c r="D60" s="55">
        <v>25595.32</v>
      </c>
      <c r="E60" s="55">
        <v>25595.32</v>
      </c>
      <c r="F60" s="55">
        <v>25576.92</v>
      </c>
      <c r="G60" s="55">
        <v>25576.92</v>
      </c>
      <c r="H60" s="55">
        <v>25576.92</v>
      </c>
      <c r="I60" s="55">
        <v>25563.12</v>
      </c>
      <c r="J60" s="55">
        <v>25563.12</v>
      </c>
      <c r="K60" s="55">
        <v>25542.88</v>
      </c>
      <c r="L60" s="55">
        <f>205.16+205.16+205.16+205.16+205.16+205.16+205.16+205.16+205.16</f>
        <v>1846.44</v>
      </c>
      <c r="M60" s="49">
        <f t="shared" si="1"/>
        <v>232035.96</v>
      </c>
      <c r="N60" s="50"/>
      <c r="O60" s="52">
        <v>49.0</v>
      </c>
      <c r="P60" s="58" t="s">
        <v>65</v>
      </c>
      <c r="Q60" s="54">
        <v>21896.4</v>
      </c>
      <c r="R60" s="55">
        <v>28191.74</v>
      </c>
      <c r="S60" s="48">
        <v>22723.52</v>
      </c>
      <c r="T60" s="56">
        <v>22592.25</v>
      </c>
      <c r="U60" s="56">
        <v>22903.98</v>
      </c>
      <c r="V60" s="56">
        <v>24148.31</v>
      </c>
      <c r="W60" s="56">
        <v>24846.95</v>
      </c>
      <c r="X60" s="56">
        <v>66131.48</v>
      </c>
      <c r="Y60" s="56">
        <v>38365.64</v>
      </c>
      <c r="Z60" s="48">
        <f t="shared" si="2"/>
        <v>271800.27</v>
      </c>
      <c r="AA60" s="2"/>
      <c r="AB60" s="2"/>
      <c r="AC60" s="2"/>
      <c r="AD60" s="2"/>
      <c r="AE60" s="2"/>
      <c r="AF60" s="2"/>
      <c r="AG60" s="3"/>
      <c r="AH60" s="2"/>
      <c r="AI60" s="4"/>
      <c r="AJ60" s="2"/>
    </row>
    <row r="61" ht="12.0" customHeight="1">
      <c r="A61" s="52">
        <v>49.0</v>
      </c>
      <c r="B61" s="58" t="s">
        <v>66</v>
      </c>
      <c r="C61" s="54">
        <v>8895.48</v>
      </c>
      <c r="D61" s="55">
        <v>8895.48</v>
      </c>
      <c r="E61" s="55">
        <v>8895.48</v>
      </c>
      <c r="F61" s="55">
        <v>8895.48</v>
      </c>
      <c r="G61" s="55">
        <v>8895.48</v>
      </c>
      <c r="H61" s="55">
        <v>8895.48</v>
      </c>
      <c r="I61" s="55">
        <v>8895.48</v>
      </c>
      <c r="J61" s="55">
        <v>8902.84</v>
      </c>
      <c r="K61" s="55">
        <v>8902.84</v>
      </c>
      <c r="L61" s="55"/>
      <c r="M61" s="49">
        <f t="shared" si="1"/>
        <v>80074.04</v>
      </c>
      <c r="N61" s="50"/>
      <c r="O61" s="52">
        <v>50.0</v>
      </c>
      <c r="P61" s="58" t="s">
        <v>66</v>
      </c>
      <c r="Q61" s="54">
        <v>7668.58</v>
      </c>
      <c r="R61" s="55">
        <v>7470.66</v>
      </c>
      <c r="S61" s="48">
        <v>7889.59</v>
      </c>
      <c r="T61" s="56">
        <v>7992.35</v>
      </c>
      <c r="U61" s="56">
        <v>8088.1</v>
      </c>
      <c r="V61" s="56">
        <v>8309.14</v>
      </c>
      <c r="W61" s="56">
        <v>7803.46</v>
      </c>
      <c r="X61" s="56">
        <v>8007.47</v>
      </c>
      <c r="Y61" s="56">
        <v>7500.11</v>
      </c>
      <c r="Z61" s="48">
        <f t="shared" si="2"/>
        <v>70729.46</v>
      </c>
      <c r="AA61" s="2"/>
      <c r="AB61" s="2"/>
      <c r="AC61" s="2"/>
      <c r="AD61" s="2"/>
      <c r="AE61" s="2"/>
      <c r="AF61" s="2"/>
      <c r="AG61" s="3"/>
      <c r="AH61" s="2"/>
      <c r="AI61" s="4"/>
      <c r="AJ61" s="2"/>
    </row>
    <row r="62" ht="12.0" customHeight="1">
      <c r="A62" s="52">
        <v>50.0</v>
      </c>
      <c r="B62" s="58" t="s">
        <v>67</v>
      </c>
      <c r="C62" s="54">
        <v>39974.0</v>
      </c>
      <c r="D62" s="55">
        <v>39974.0</v>
      </c>
      <c r="E62" s="55">
        <v>39974.0</v>
      </c>
      <c r="F62" s="55">
        <v>39974.0</v>
      </c>
      <c r="G62" s="55">
        <v>39974.0</v>
      </c>
      <c r="H62" s="55">
        <v>39974.0</v>
      </c>
      <c r="I62" s="55">
        <v>39974.0</v>
      </c>
      <c r="J62" s="55">
        <v>39974.0</v>
      </c>
      <c r="K62" s="55">
        <v>39974.0</v>
      </c>
      <c r="L62" s="55"/>
      <c r="M62" s="49">
        <f t="shared" si="1"/>
        <v>359766</v>
      </c>
      <c r="N62" s="50"/>
      <c r="O62" s="52">
        <v>51.0</v>
      </c>
      <c r="P62" s="58" t="s">
        <v>67</v>
      </c>
      <c r="Q62" s="54">
        <v>33637.58</v>
      </c>
      <c r="R62" s="55">
        <v>33043.95</v>
      </c>
      <c r="S62" s="48">
        <v>34317.49</v>
      </c>
      <c r="T62" s="56">
        <v>35931.85</v>
      </c>
      <c r="U62" s="56">
        <v>35662.96</v>
      </c>
      <c r="V62" s="56">
        <v>36645.59</v>
      </c>
      <c r="W62" s="56">
        <v>44038.17</v>
      </c>
      <c r="X62" s="56">
        <v>36283.63</v>
      </c>
      <c r="Y62" s="56">
        <v>33147.93</v>
      </c>
      <c r="Z62" s="48">
        <f t="shared" si="2"/>
        <v>322709.15</v>
      </c>
      <c r="AA62" s="2"/>
      <c r="AB62" s="2"/>
      <c r="AC62" s="2"/>
      <c r="AD62" s="2"/>
      <c r="AE62" s="2"/>
      <c r="AF62" s="2"/>
      <c r="AG62" s="3"/>
      <c r="AH62" s="2"/>
      <c r="AI62" s="4"/>
      <c r="AJ62" s="2"/>
    </row>
    <row r="63" ht="12.0" customHeight="1">
      <c r="A63" s="52">
        <v>51.0</v>
      </c>
      <c r="B63" s="58" t="s">
        <v>68</v>
      </c>
      <c r="C63" s="54">
        <v>23358.8</v>
      </c>
      <c r="D63" s="55">
        <v>23345.92</v>
      </c>
      <c r="E63" s="55">
        <v>23345.92</v>
      </c>
      <c r="F63" s="55">
        <v>23345.92</v>
      </c>
      <c r="G63" s="55">
        <v>23345.92</v>
      </c>
      <c r="H63" s="55">
        <v>23345.92</v>
      </c>
      <c r="I63" s="55">
        <v>23338.56</v>
      </c>
      <c r="J63" s="55">
        <v>23338.56</v>
      </c>
      <c r="K63" s="55">
        <v>23338.56</v>
      </c>
      <c r="L63" s="55"/>
      <c r="M63" s="49">
        <f t="shared" si="1"/>
        <v>210104.08</v>
      </c>
      <c r="N63" s="50"/>
      <c r="O63" s="52">
        <v>52.0</v>
      </c>
      <c r="P63" s="58" t="s">
        <v>68</v>
      </c>
      <c r="Q63" s="54">
        <v>20398.53</v>
      </c>
      <c r="R63" s="55">
        <v>20118.68</v>
      </c>
      <c r="S63" s="48">
        <v>20805.52</v>
      </c>
      <c r="T63" s="56">
        <v>21116.79</v>
      </c>
      <c r="U63" s="56">
        <v>21761.45</v>
      </c>
      <c r="V63" s="56">
        <v>22233.48</v>
      </c>
      <c r="W63" s="56">
        <v>26830.45</v>
      </c>
      <c r="X63" s="56">
        <v>19401.53</v>
      </c>
      <c r="Y63" s="56">
        <v>26358.52</v>
      </c>
      <c r="Z63" s="48">
        <f t="shared" si="2"/>
        <v>199024.95</v>
      </c>
      <c r="AA63" s="2"/>
      <c r="AB63" s="2"/>
      <c r="AC63" s="2"/>
      <c r="AD63" s="2"/>
      <c r="AE63" s="2"/>
      <c r="AF63" s="2"/>
      <c r="AG63" s="3"/>
      <c r="AH63" s="2"/>
      <c r="AI63" s="4"/>
      <c r="AJ63" s="2"/>
    </row>
    <row r="64" ht="12.0" customHeight="1">
      <c r="A64" s="52">
        <v>52.0</v>
      </c>
      <c r="B64" s="58" t="s">
        <v>69</v>
      </c>
      <c r="C64" s="54">
        <v>15443.12</v>
      </c>
      <c r="D64" s="55">
        <v>15443.12</v>
      </c>
      <c r="E64" s="55">
        <v>15443.12</v>
      </c>
      <c r="F64" s="55">
        <v>15443.12</v>
      </c>
      <c r="G64" s="55">
        <v>15443.12</v>
      </c>
      <c r="H64" s="55">
        <v>15443.12</v>
      </c>
      <c r="I64" s="55">
        <v>15443.12</v>
      </c>
      <c r="J64" s="55">
        <v>15443.12</v>
      </c>
      <c r="K64" s="55">
        <v>15443.12</v>
      </c>
      <c r="L64" s="55"/>
      <c r="M64" s="49">
        <f t="shared" si="1"/>
        <v>138988.08</v>
      </c>
      <c r="N64" s="50"/>
      <c r="O64" s="52">
        <v>53.0</v>
      </c>
      <c r="P64" s="58" t="s">
        <v>69</v>
      </c>
      <c r="Q64" s="54">
        <v>13200.52</v>
      </c>
      <c r="R64" s="55">
        <v>12849.13</v>
      </c>
      <c r="S64" s="48">
        <v>13649.97</v>
      </c>
      <c r="T64" s="56">
        <v>13511.39</v>
      </c>
      <c r="U64" s="56">
        <v>13534.18</v>
      </c>
      <c r="V64" s="56">
        <v>13962.12</v>
      </c>
      <c r="W64" s="56">
        <v>13546.7</v>
      </c>
      <c r="X64" s="56">
        <v>16877.84</v>
      </c>
      <c r="Y64" s="56">
        <v>14351.62</v>
      </c>
      <c r="Z64" s="48">
        <f t="shared" si="2"/>
        <v>125483.47</v>
      </c>
      <c r="AA64" s="2"/>
      <c r="AB64" s="2"/>
      <c r="AC64" s="2"/>
      <c r="AD64" s="2"/>
      <c r="AE64" s="2"/>
      <c r="AF64" s="2"/>
      <c r="AG64" s="3"/>
      <c r="AH64" s="2"/>
      <c r="AI64" s="4"/>
      <c r="AJ64" s="2"/>
    </row>
    <row r="65" ht="12.0" customHeight="1">
      <c r="A65" s="52">
        <v>53.0</v>
      </c>
      <c r="B65" s="58" t="s">
        <v>70</v>
      </c>
      <c r="C65" s="54">
        <v>5129.0</v>
      </c>
      <c r="D65" s="55">
        <v>5129.0</v>
      </c>
      <c r="E65" s="55">
        <v>5140.04</v>
      </c>
      <c r="F65" s="55">
        <v>5140.04</v>
      </c>
      <c r="G65" s="55">
        <v>5140.04</v>
      </c>
      <c r="H65" s="55">
        <v>5140.04</v>
      </c>
      <c r="I65" s="55">
        <v>5140.04</v>
      </c>
      <c r="J65" s="55">
        <v>5140.04</v>
      </c>
      <c r="K65" s="55">
        <v>5140.04</v>
      </c>
      <c r="L65" s="55"/>
      <c r="M65" s="49">
        <f t="shared" si="1"/>
        <v>46238.28</v>
      </c>
      <c r="N65" s="50"/>
      <c r="O65" s="52">
        <v>54.0</v>
      </c>
      <c r="P65" s="58" t="s">
        <v>70</v>
      </c>
      <c r="Q65" s="54">
        <v>4539.08</v>
      </c>
      <c r="R65" s="55">
        <v>4380.58</v>
      </c>
      <c r="S65" s="48">
        <v>4665.66</v>
      </c>
      <c r="T65" s="56">
        <v>4599.09</v>
      </c>
      <c r="U65" s="56">
        <v>4660.81</v>
      </c>
      <c r="V65" s="56">
        <v>4772.26</v>
      </c>
      <c r="W65" s="56">
        <v>4587.93</v>
      </c>
      <c r="X65" s="56">
        <v>7356.78</v>
      </c>
      <c r="Y65" s="56">
        <v>4412.48</v>
      </c>
      <c r="Z65" s="48">
        <f t="shared" si="2"/>
        <v>43974.67</v>
      </c>
      <c r="AA65" s="2"/>
      <c r="AB65" s="2"/>
      <c r="AC65" s="2"/>
      <c r="AD65" s="2"/>
      <c r="AE65" s="2"/>
      <c r="AF65" s="2"/>
      <c r="AG65" s="3"/>
      <c r="AH65" s="2"/>
      <c r="AI65" s="4"/>
      <c r="AJ65" s="2"/>
    </row>
    <row r="66" ht="12.0" customHeight="1">
      <c r="A66" s="52">
        <v>54.0</v>
      </c>
      <c r="B66" s="58" t="s">
        <v>71</v>
      </c>
      <c r="C66" s="54">
        <v>10754.8</v>
      </c>
      <c r="D66" s="55">
        <v>10754.8</v>
      </c>
      <c r="E66" s="55">
        <v>10754.8</v>
      </c>
      <c r="F66" s="55">
        <v>10754.8</v>
      </c>
      <c r="G66" s="55">
        <v>10764.92</v>
      </c>
      <c r="H66" s="55">
        <v>10764.92</v>
      </c>
      <c r="I66" s="55">
        <v>10764.92</v>
      </c>
      <c r="J66" s="55">
        <v>10764.92</v>
      </c>
      <c r="K66" s="55">
        <v>10764.92</v>
      </c>
      <c r="L66" s="55">
        <f>514.28+514.28+514.28+514.28+514.28+514.28+514.28+514.28+514.28</f>
        <v>4628.52</v>
      </c>
      <c r="M66" s="49">
        <f t="shared" si="1"/>
        <v>101472.32</v>
      </c>
      <c r="N66" s="50"/>
      <c r="O66" s="52">
        <v>55.0</v>
      </c>
      <c r="P66" s="58" t="s">
        <v>71</v>
      </c>
      <c r="Q66" s="54">
        <v>8668.99</v>
      </c>
      <c r="R66" s="55">
        <v>7944.94</v>
      </c>
      <c r="S66" s="48">
        <v>13539.17</v>
      </c>
      <c r="T66" s="56">
        <v>13203.3</v>
      </c>
      <c r="U66" s="56">
        <v>9247.32</v>
      </c>
      <c r="V66" s="56">
        <v>8879.54</v>
      </c>
      <c r="W66" s="56">
        <v>9545.04</v>
      </c>
      <c r="X66" s="56">
        <v>9659.42</v>
      </c>
      <c r="Y66" s="56">
        <v>8344.02</v>
      </c>
      <c r="Z66" s="48">
        <f t="shared" si="2"/>
        <v>89031.74</v>
      </c>
      <c r="AA66" s="2"/>
      <c r="AB66" s="2"/>
      <c r="AC66" s="2"/>
      <c r="AD66" s="2"/>
      <c r="AE66" s="2"/>
      <c r="AF66" s="2"/>
      <c r="AG66" s="3"/>
      <c r="AH66" s="2"/>
      <c r="AI66" s="4"/>
      <c r="AJ66" s="2"/>
    </row>
    <row r="67" ht="12.0" customHeight="1">
      <c r="A67" s="52">
        <v>55.0</v>
      </c>
      <c r="B67" s="58" t="s">
        <v>72</v>
      </c>
      <c r="C67" s="54">
        <v>16581.16</v>
      </c>
      <c r="D67" s="55">
        <v>16581.16</v>
      </c>
      <c r="E67" s="55">
        <v>16579.32</v>
      </c>
      <c r="F67" s="55">
        <v>16601.4</v>
      </c>
      <c r="G67" s="55">
        <v>16601.4</v>
      </c>
      <c r="H67" s="55">
        <v>16601.4</v>
      </c>
      <c r="I67" s="55">
        <v>16601.4</v>
      </c>
      <c r="J67" s="55">
        <v>16601.4</v>
      </c>
      <c r="K67" s="55">
        <v>16601.4</v>
      </c>
      <c r="L67" s="55">
        <f>2097.6+2097.6+2097.6+2097.6+2097.6+2097.6+2097.6+2097.6+2097.6</f>
        <v>18878.4</v>
      </c>
      <c r="M67" s="49">
        <f t="shared" si="1"/>
        <v>168228.44</v>
      </c>
      <c r="N67" s="50"/>
      <c r="O67" s="52">
        <v>56.0</v>
      </c>
      <c r="P67" s="58" t="s">
        <v>72</v>
      </c>
      <c r="Q67" s="54">
        <v>15320.18</v>
      </c>
      <c r="R67" s="55">
        <v>14494.17</v>
      </c>
      <c r="S67" s="48">
        <v>14713.07</v>
      </c>
      <c r="T67" s="56">
        <v>15011.82</v>
      </c>
      <c r="U67" s="56">
        <v>14782.96</v>
      </c>
      <c r="V67" s="56">
        <v>14593.99</v>
      </c>
      <c r="W67" s="56">
        <v>17560.47</v>
      </c>
      <c r="X67" s="56">
        <v>13896.94</v>
      </c>
      <c r="Y67" s="56">
        <v>13687.68</v>
      </c>
      <c r="Z67" s="48">
        <f t="shared" si="2"/>
        <v>134061.28</v>
      </c>
      <c r="AA67" s="2"/>
      <c r="AB67" s="2"/>
      <c r="AC67" s="2"/>
      <c r="AD67" s="2"/>
      <c r="AE67" s="2"/>
      <c r="AF67" s="2"/>
      <c r="AG67" s="3"/>
      <c r="AH67" s="2"/>
      <c r="AI67" s="4"/>
      <c r="AJ67" s="2"/>
    </row>
    <row r="68" ht="12.0" customHeight="1">
      <c r="A68" s="52">
        <v>56.0</v>
      </c>
      <c r="B68" s="58" t="s">
        <v>73</v>
      </c>
      <c r="C68" s="54">
        <v>9060.44</v>
      </c>
      <c r="D68" s="55">
        <v>9060.44</v>
      </c>
      <c r="E68" s="55">
        <v>9060.44</v>
      </c>
      <c r="F68" s="55">
        <v>9060.44</v>
      </c>
      <c r="G68" s="55">
        <v>9060.44</v>
      </c>
      <c r="H68" s="55">
        <v>9060.44</v>
      </c>
      <c r="I68" s="55">
        <v>9060.44</v>
      </c>
      <c r="J68" s="55">
        <v>9060.44</v>
      </c>
      <c r="K68" s="55">
        <v>9060.44</v>
      </c>
      <c r="L68" s="55"/>
      <c r="M68" s="49">
        <f t="shared" si="1"/>
        <v>81543.96</v>
      </c>
      <c r="N68" s="50"/>
      <c r="O68" s="52">
        <v>57.0</v>
      </c>
      <c r="P68" s="58" t="s">
        <v>73</v>
      </c>
      <c r="Q68" s="54">
        <v>6877.84</v>
      </c>
      <c r="R68" s="55">
        <v>6337.14</v>
      </c>
      <c r="S68" s="48">
        <v>7930.27</v>
      </c>
      <c r="T68" s="56">
        <v>6729.51</v>
      </c>
      <c r="U68" s="56">
        <v>6851.31</v>
      </c>
      <c r="V68" s="56">
        <v>6892.57</v>
      </c>
      <c r="W68" s="56">
        <v>6667.4</v>
      </c>
      <c r="X68" s="56">
        <v>6355.6</v>
      </c>
      <c r="Y68" s="56">
        <v>6598.73</v>
      </c>
      <c r="Z68" s="48">
        <f t="shared" si="2"/>
        <v>61240.37</v>
      </c>
      <c r="AA68" s="2"/>
      <c r="AB68" s="2"/>
      <c r="AC68" s="2"/>
      <c r="AD68" s="2"/>
      <c r="AE68" s="2"/>
      <c r="AF68" s="2"/>
      <c r="AG68" s="3"/>
      <c r="AH68" s="2"/>
      <c r="AI68" s="4"/>
      <c r="AJ68" s="2"/>
    </row>
    <row r="69" ht="12.0" customHeight="1">
      <c r="A69" s="52">
        <v>57.0</v>
      </c>
      <c r="B69" s="58" t="s">
        <v>74</v>
      </c>
      <c r="C69" s="54">
        <v>5014.92</v>
      </c>
      <c r="D69" s="55">
        <v>5014.92</v>
      </c>
      <c r="E69" s="55">
        <v>5014.92</v>
      </c>
      <c r="F69" s="55">
        <v>5014.92</v>
      </c>
      <c r="G69" s="55">
        <v>5014.92</v>
      </c>
      <c r="H69" s="55">
        <v>5014.92</v>
      </c>
      <c r="I69" s="55">
        <v>5014.92</v>
      </c>
      <c r="J69" s="55">
        <v>5014.92</v>
      </c>
      <c r="K69" s="55">
        <v>5014.92</v>
      </c>
      <c r="L69" s="55"/>
      <c r="M69" s="49">
        <f t="shared" si="1"/>
        <v>45134.28</v>
      </c>
      <c r="N69" s="50"/>
      <c r="O69" s="52">
        <v>58.0</v>
      </c>
      <c r="P69" s="58" t="s">
        <v>74</v>
      </c>
      <c r="Q69" s="54">
        <v>4330.08</v>
      </c>
      <c r="R69" s="55">
        <v>5270.06</v>
      </c>
      <c r="S69" s="48">
        <v>4346.65</v>
      </c>
      <c r="T69" s="56">
        <v>4845.93</v>
      </c>
      <c r="U69" s="56">
        <v>4204.62</v>
      </c>
      <c r="V69" s="56">
        <v>4113.81</v>
      </c>
      <c r="W69" s="56">
        <v>3892.05</v>
      </c>
      <c r="X69" s="56">
        <v>3674.88</v>
      </c>
      <c r="Y69" s="56">
        <v>3697.62</v>
      </c>
      <c r="Z69" s="48">
        <f t="shared" si="2"/>
        <v>38375.7</v>
      </c>
      <c r="AA69" s="2"/>
      <c r="AB69" s="2"/>
      <c r="AC69" s="2"/>
      <c r="AD69" s="2"/>
      <c r="AE69" s="2"/>
      <c r="AF69" s="2"/>
      <c r="AG69" s="3"/>
      <c r="AH69" s="2"/>
      <c r="AI69" s="4"/>
      <c r="AJ69" s="2"/>
    </row>
    <row r="70" ht="12.0" customHeight="1">
      <c r="A70" s="44">
        <v>58.0</v>
      </c>
      <c r="B70" s="53" t="s">
        <v>75</v>
      </c>
      <c r="C70" s="54">
        <v>24743.93</v>
      </c>
      <c r="D70" s="55">
        <v>24743.93</v>
      </c>
      <c r="E70" s="55">
        <v>24733.58</v>
      </c>
      <c r="F70" s="55">
        <v>24733.58</v>
      </c>
      <c r="G70" s="55">
        <v>24733.58</v>
      </c>
      <c r="H70" s="55">
        <v>24733.58</v>
      </c>
      <c r="I70" s="55">
        <v>24724.27</v>
      </c>
      <c r="J70" s="55">
        <v>24724.27</v>
      </c>
      <c r="K70" s="55">
        <v>24724.27</v>
      </c>
      <c r="L70" s="55">
        <f>4861.4+4861.4+4861.4+4861.4+4861.4+4861.4+4861.4+4861.4+4861.4</f>
        <v>43752.6</v>
      </c>
      <c r="M70" s="49">
        <f t="shared" si="1"/>
        <v>266347.59</v>
      </c>
      <c r="N70" s="50"/>
      <c r="O70" s="44">
        <v>59.0</v>
      </c>
      <c r="P70" s="53" t="s">
        <v>75</v>
      </c>
      <c r="Q70" s="54">
        <v>18490.78</v>
      </c>
      <c r="R70" s="55">
        <v>18267.55</v>
      </c>
      <c r="S70" s="55">
        <v>19000.29</v>
      </c>
      <c r="T70" s="56">
        <v>19463.63</v>
      </c>
      <c r="U70" s="56">
        <v>19484.27</v>
      </c>
      <c r="V70" s="56">
        <v>18868.01</v>
      </c>
      <c r="W70" s="56">
        <v>18687.82</v>
      </c>
      <c r="X70" s="56">
        <v>17730.47</v>
      </c>
      <c r="Y70" s="56">
        <v>18655.43</v>
      </c>
      <c r="Z70" s="48">
        <f t="shared" si="2"/>
        <v>168648.25</v>
      </c>
      <c r="AA70" s="2"/>
      <c r="AB70" s="2"/>
      <c r="AC70" s="2"/>
      <c r="AD70" s="2"/>
      <c r="AE70" s="2"/>
      <c r="AF70" s="2"/>
      <c r="AG70" s="3"/>
      <c r="AH70" s="2"/>
      <c r="AI70" s="4"/>
      <c r="AJ70" s="2"/>
    </row>
    <row r="71" ht="12.0" customHeight="1">
      <c r="A71" s="52">
        <v>59.0</v>
      </c>
      <c r="B71" s="58" t="s">
        <v>76</v>
      </c>
      <c r="C71" s="54">
        <v>24769.16</v>
      </c>
      <c r="D71" s="55">
        <v>24769.16</v>
      </c>
      <c r="E71" s="55">
        <v>24769.16</v>
      </c>
      <c r="F71" s="55">
        <v>24769.16</v>
      </c>
      <c r="G71" s="55">
        <v>24769.16</v>
      </c>
      <c r="H71" s="55">
        <v>24769.16</v>
      </c>
      <c r="I71" s="55">
        <v>24769.16</v>
      </c>
      <c r="J71" s="55">
        <v>24762.72</v>
      </c>
      <c r="K71" s="55">
        <v>24762.72</v>
      </c>
      <c r="L71" s="55">
        <f>2351.52+783.84+783.84+783.84+783.84+783.84+783.84</f>
        <v>7054.56</v>
      </c>
      <c r="M71" s="49">
        <f t="shared" si="1"/>
        <v>229964.12</v>
      </c>
      <c r="N71" s="50"/>
      <c r="O71" s="52">
        <v>60.0</v>
      </c>
      <c r="P71" s="58" t="s">
        <v>76</v>
      </c>
      <c r="Q71" s="54">
        <v>21574.31</v>
      </c>
      <c r="R71" s="55">
        <v>21786.25</v>
      </c>
      <c r="S71" s="48">
        <v>21943.8</v>
      </c>
      <c r="T71" s="56">
        <v>22484.55</v>
      </c>
      <c r="U71" s="56">
        <v>22745.43</v>
      </c>
      <c r="V71" s="56">
        <v>21612.29</v>
      </c>
      <c r="W71" s="56">
        <v>39626.15</v>
      </c>
      <c r="X71" s="56">
        <v>20180.92</v>
      </c>
      <c r="Y71" s="56">
        <v>20493.18</v>
      </c>
      <c r="Z71" s="48">
        <f t="shared" si="2"/>
        <v>212446.88</v>
      </c>
      <c r="AA71" s="2"/>
      <c r="AB71" s="2"/>
      <c r="AC71" s="2"/>
      <c r="AD71" s="2"/>
      <c r="AE71" s="2"/>
      <c r="AF71" s="2"/>
      <c r="AG71" s="3"/>
      <c r="AH71" s="2"/>
      <c r="AI71" s="4"/>
      <c r="AJ71" s="2"/>
    </row>
    <row r="72" ht="12.0" customHeight="1">
      <c r="A72" s="52">
        <v>60.0</v>
      </c>
      <c r="B72" s="58" t="s">
        <v>77</v>
      </c>
      <c r="C72" s="54">
        <v>29072.92</v>
      </c>
      <c r="D72" s="55">
        <v>29072.92</v>
      </c>
      <c r="E72" s="55">
        <v>29066.48</v>
      </c>
      <c r="F72" s="55">
        <v>29066.48</v>
      </c>
      <c r="G72" s="55">
        <v>29060.04</v>
      </c>
      <c r="H72" s="55">
        <v>29060.04</v>
      </c>
      <c r="I72" s="55">
        <v>29060.04</v>
      </c>
      <c r="J72" s="55">
        <v>29060.04</v>
      </c>
      <c r="K72" s="55">
        <v>29060.04</v>
      </c>
      <c r="L72" s="55"/>
      <c r="M72" s="49">
        <f t="shared" si="1"/>
        <v>261579</v>
      </c>
      <c r="N72" s="50"/>
      <c r="O72" s="52">
        <v>61.0</v>
      </c>
      <c r="P72" s="58" t="s">
        <v>77</v>
      </c>
      <c r="Q72" s="54">
        <v>24130.28</v>
      </c>
      <c r="R72" s="55">
        <v>23245.45</v>
      </c>
      <c r="S72" s="48">
        <v>24314.89</v>
      </c>
      <c r="T72" s="56">
        <v>24554.14</v>
      </c>
      <c r="U72" s="56">
        <v>24967.95</v>
      </c>
      <c r="V72" s="56">
        <v>24718.82</v>
      </c>
      <c r="W72" s="56">
        <v>35134.22</v>
      </c>
      <c r="X72" s="56">
        <v>23256.58</v>
      </c>
      <c r="Y72" s="56">
        <v>24647.34</v>
      </c>
      <c r="Z72" s="48">
        <f t="shared" si="2"/>
        <v>228969.67</v>
      </c>
      <c r="AA72" s="2"/>
      <c r="AB72" s="2"/>
      <c r="AC72" s="2"/>
      <c r="AD72" s="2"/>
      <c r="AE72" s="2"/>
      <c r="AF72" s="2"/>
      <c r="AG72" s="3"/>
      <c r="AH72" s="2"/>
      <c r="AI72" s="4"/>
      <c r="AJ72" s="2"/>
    </row>
    <row r="73" ht="12.0" customHeight="1">
      <c r="A73" s="52">
        <v>61.0</v>
      </c>
      <c r="B73" s="58" t="s">
        <v>78</v>
      </c>
      <c r="C73" s="54">
        <v>23575.92</v>
      </c>
      <c r="D73" s="55">
        <v>23570.4</v>
      </c>
      <c r="E73" s="55">
        <v>23570.4</v>
      </c>
      <c r="F73" s="55">
        <v>23570.4</v>
      </c>
      <c r="G73" s="55">
        <v>23570.4</v>
      </c>
      <c r="H73" s="55">
        <v>23577.76</v>
      </c>
      <c r="I73" s="55">
        <v>23610.88</v>
      </c>
      <c r="J73" s="55">
        <v>23610.88</v>
      </c>
      <c r="K73" s="55">
        <v>23619.16</v>
      </c>
      <c r="L73" s="55"/>
      <c r="M73" s="49">
        <f t="shared" si="1"/>
        <v>212276.2</v>
      </c>
      <c r="N73" s="50"/>
      <c r="O73" s="52">
        <v>62.0</v>
      </c>
      <c r="P73" s="58" t="s">
        <v>78</v>
      </c>
      <c r="Q73" s="54">
        <v>18815.8</v>
      </c>
      <c r="R73" s="55">
        <v>18146.13</v>
      </c>
      <c r="S73" s="48">
        <v>19698.44</v>
      </c>
      <c r="T73" s="56">
        <v>20452.69</v>
      </c>
      <c r="U73" s="56">
        <v>19666.98</v>
      </c>
      <c r="V73" s="56">
        <v>19529.58</v>
      </c>
      <c r="W73" s="56">
        <v>22281.4</v>
      </c>
      <c r="X73" s="56">
        <v>19265.03</v>
      </c>
      <c r="Y73" s="56">
        <v>18407.29</v>
      </c>
      <c r="Z73" s="48">
        <f t="shared" si="2"/>
        <v>176263.34</v>
      </c>
      <c r="AA73" s="2"/>
      <c r="AB73" s="2"/>
      <c r="AC73" s="2"/>
      <c r="AD73" s="2"/>
      <c r="AE73" s="2"/>
      <c r="AF73" s="2"/>
      <c r="AG73" s="3"/>
      <c r="AH73" s="2"/>
      <c r="AI73" s="4"/>
      <c r="AJ73" s="2"/>
    </row>
    <row r="74" ht="12.0" customHeight="1">
      <c r="A74" s="52">
        <v>62.0</v>
      </c>
      <c r="B74" s="58" t="s">
        <v>79</v>
      </c>
      <c r="C74" s="54">
        <v>28867.92</v>
      </c>
      <c r="D74" s="59">
        <v>28867.92</v>
      </c>
      <c r="E74" s="55">
        <v>28867.92</v>
      </c>
      <c r="F74" s="55">
        <v>28867.92</v>
      </c>
      <c r="G74" s="55">
        <v>28869.99</v>
      </c>
      <c r="H74" s="55">
        <v>28869.99</v>
      </c>
      <c r="I74" s="55">
        <v>28878.27</v>
      </c>
      <c r="J74" s="55">
        <v>28880.34</v>
      </c>
      <c r="K74" s="55">
        <v>28880.34</v>
      </c>
      <c r="L74" s="55">
        <f>470.93+470.93+470.93+470.93+470.93+470.93+470.93+470.93+470.93</f>
        <v>4238.37</v>
      </c>
      <c r="M74" s="49">
        <f t="shared" si="1"/>
        <v>264088.98</v>
      </c>
      <c r="N74" s="50"/>
      <c r="O74" s="52">
        <v>63.0</v>
      </c>
      <c r="P74" s="58" t="s">
        <v>79</v>
      </c>
      <c r="Q74" s="54">
        <v>22871.09</v>
      </c>
      <c r="R74" s="59">
        <v>22088.82</v>
      </c>
      <c r="S74" s="60">
        <v>23634.38</v>
      </c>
      <c r="T74" s="56">
        <v>23687.58</v>
      </c>
      <c r="U74" s="56">
        <v>32302.3</v>
      </c>
      <c r="V74" s="56">
        <v>28601.74</v>
      </c>
      <c r="W74" s="56">
        <v>23415.14</v>
      </c>
      <c r="X74" s="56">
        <v>21800.71</v>
      </c>
      <c r="Y74" s="56">
        <v>22238.9</v>
      </c>
      <c r="Z74" s="48">
        <f t="shared" si="2"/>
        <v>220640.66</v>
      </c>
      <c r="AA74" s="2"/>
      <c r="AB74" s="2"/>
      <c r="AC74" s="2"/>
      <c r="AD74" s="2"/>
      <c r="AE74" s="2"/>
      <c r="AF74" s="2"/>
      <c r="AG74" s="3"/>
      <c r="AH74" s="2"/>
      <c r="AI74" s="4"/>
      <c r="AJ74" s="2"/>
    </row>
    <row r="75" ht="13.5" customHeight="1">
      <c r="A75" s="12" t="s">
        <v>2</v>
      </c>
      <c r="B75" s="17" t="s">
        <v>3</v>
      </c>
      <c r="C75" s="61" t="s">
        <v>4</v>
      </c>
      <c r="D75" s="9"/>
      <c r="E75" s="9"/>
      <c r="F75" s="9"/>
      <c r="G75" s="9"/>
      <c r="H75" s="9"/>
      <c r="I75" s="9"/>
      <c r="J75" s="9"/>
      <c r="K75" s="9"/>
      <c r="L75" s="15" t="s">
        <v>5</v>
      </c>
      <c r="M75" s="15" t="s">
        <v>6</v>
      </c>
      <c r="N75" s="16"/>
      <c r="O75" s="12" t="s">
        <v>2</v>
      </c>
      <c r="P75" s="17" t="s">
        <v>3</v>
      </c>
      <c r="Q75" s="14" t="s">
        <v>7</v>
      </c>
      <c r="R75" s="9"/>
      <c r="S75" s="9"/>
      <c r="T75" s="9"/>
      <c r="U75" s="9"/>
      <c r="V75" s="9"/>
      <c r="W75" s="9"/>
      <c r="X75" s="9"/>
      <c r="Y75" s="9"/>
      <c r="Z75" s="18" t="s">
        <v>8</v>
      </c>
      <c r="AA75" s="2"/>
      <c r="AB75" s="2"/>
      <c r="AC75" s="2"/>
      <c r="AD75" s="2"/>
      <c r="AE75" s="2"/>
      <c r="AF75" s="2"/>
      <c r="AG75" s="3"/>
      <c r="AH75" s="2"/>
      <c r="AI75" s="4"/>
      <c r="AJ75" s="2"/>
    </row>
    <row r="76" ht="12.0" customHeight="1">
      <c r="A76" s="19"/>
      <c r="B76" s="19"/>
      <c r="C76" s="62" t="s">
        <v>9</v>
      </c>
      <c r="D76" s="63" t="s">
        <v>10</v>
      </c>
      <c r="E76" s="23" t="s">
        <v>11</v>
      </c>
      <c r="F76" s="23" t="s">
        <v>12</v>
      </c>
      <c r="G76" s="23" t="s">
        <v>13</v>
      </c>
      <c r="H76" s="24" t="s">
        <v>14</v>
      </c>
      <c r="I76" s="24" t="s">
        <v>15</v>
      </c>
      <c r="J76" s="24" t="s">
        <v>16</v>
      </c>
      <c r="K76" s="63" t="s">
        <v>17</v>
      </c>
      <c r="L76" s="19"/>
      <c r="M76" s="19"/>
      <c r="N76" s="16"/>
      <c r="O76" s="19"/>
      <c r="P76" s="19"/>
      <c r="Q76" s="21" t="s">
        <v>9</v>
      </c>
      <c r="R76" s="22" t="s">
        <v>10</v>
      </c>
      <c r="S76" s="21" t="s">
        <v>11</v>
      </c>
      <c r="T76" s="21" t="s">
        <v>12</v>
      </c>
      <c r="U76" s="21" t="s">
        <v>13</v>
      </c>
      <c r="V76" s="24" t="s">
        <v>14</v>
      </c>
      <c r="W76" s="24" t="s">
        <v>15</v>
      </c>
      <c r="X76" s="24" t="s">
        <v>16</v>
      </c>
      <c r="Y76" s="22" t="s">
        <v>17</v>
      </c>
      <c r="Z76" s="19"/>
      <c r="AA76" s="27"/>
      <c r="AB76" s="2"/>
      <c r="AC76" s="27"/>
      <c r="AD76" s="28"/>
      <c r="AE76" s="2"/>
      <c r="AF76" s="29"/>
      <c r="AG76" s="3"/>
      <c r="AH76" s="29"/>
      <c r="AI76" s="30"/>
      <c r="AJ76" s="31"/>
    </row>
    <row r="77" ht="11.25" customHeight="1">
      <c r="A77" s="19"/>
      <c r="B77" s="19"/>
      <c r="C77" s="32"/>
      <c r="E77" s="19"/>
      <c r="F77" s="19"/>
      <c r="G77" s="19"/>
      <c r="H77" s="19"/>
      <c r="I77" s="19"/>
      <c r="J77" s="19"/>
      <c r="L77" s="19"/>
      <c r="M77" s="19"/>
      <c r="N77" s="16"/>
      <c r="O77" s="19"/>
      <c r="P77" s="19"/>
      <c r="Q77" s="19"/>
      <c r="S77" s="19"/>
      <c r="T77" s="19"/>
      <c r="U77" s="19"/>
      <c r="V77" s="19"/>
      <c r="W77" s="19"/>
      <c r="X77" s="19"/>
      <c r="Z77" s="19"/>
      <c r="AA77" s="33"/>
      <c r="AB77" s="2"/>
      <c r="AC77" s="33"/>
      <c r="AD77" s="28"/>
      <c r="AE77" s="2"/>
      <c r="AF77" s="29"/>
      <c r="AG77" s="3"/>
      <c r="AH77" s="29"/>
      <c r="AI77" s="30"/>
      <c r="AJ77" s="31"/>
    </row>
    <row r="78" ht="15.0" customHeight="1">
      <c r="A78" s="19"/>
      <c r="B78" s="19"/>
      <c r="C78" s="32"/>
      <c r="E78" s="19"/>
      <c r="F78" s="19"/>
      <c r="G78" s="19"/>
      <c r="H78" s="19"/>
      <c r="I78" s="19"/>
      <c r="J78" s="19"/>
      <c r="L78" s="19"/>
      <c r="M78" s="19"/>
      <c r="N78" s="16"/>
      <c r="O78" s="19"/>
      <c r="P78" s="19"/>
      <c r="Q78" s="19"/>
      <c r="S78" s="19"/>
      <c r="T78" s="19"/>
      <c r="U78" s="19"/>
      <c r="V78" s="19"/>
      <c r="W78" s="19"/>
      <c r="X78" s="19"/>
      <c r="Z78" s="19"/>
      <c r="AA78" s="27"/>
      <c r="AB78" s="2"/>
      <c r="AC78" s="27"/>
      <c r="AD78" s="28"/>
      <c r="AE78" s="2"/>
      <c r="AF78" s="29"/>
      <c r="AG78" s="3"/>
      <c r="AH78" s="29"/>
      <c r="AI78" s="30"/>
      <c r="AJ78" s="31"/>
    </row>
    <row r="79" ht="11.25" customHeight="1">
      <c r="A79" s="19"/>
      <c r="B79" s="19"/>
      <c r="C79" s="32"/>
      <c r="E79" s="19"/>
      <c r="F79" s="19"/>
      <c r="G79" s="19"/>
      <c r="H79" s="19"/>
      <c r="I79" s="19"/>
      <c r="J79" s="19"/>
      <c r="L79" s="19"/>
      <c r="M79" s="19"/>
      <c r="N79" s="16"/>
      <c r="O79" s="19"/>
      <c r="P79" s="19"/>
      <c r="Q79" s="19"/>
      <c r="S79" s="19"/>
      <c r="T79" s="19"/>
      <c r="U79" s="19"/>
      <c r="V79" s="19"/>
      <c r="W79" s="19"/>
      <c r="X79" s="19"/>
      <c r="Z79" s="19"/>
      <c r="AA79" s="29"/>
      <c r="AB79" s="2"/>
      <c r="AC79" s="29"/>
      <c r="AD79" s="28"/>
      <c r="AE79" s="34"/>
      <c r="AF79" s="29"/>
      <c r="AG79" s="3"/>
      <c r="AH79" s="33"/>
      <c r="AI79" s="30"/>
      <c r="AJ79" s="31"/>
    </row>
    <row r="80" ht="12.0" customHeight="1">
      <c r="A80" s="19"/>
      <c r="B80" s="19"/>
      <c r="C80" s="32"/>
      <c r="E80" s="19"/>
      <c r="F80" s="19"/>
      <c r="G80" s="19"/>
      <c r="H80" s="19"/>
      <c r="I80" s="19"/>
      <c r="J80" s="19"/>
      <c r="L80" s="19"/>
      <c r="M80" s="19"/>
      <c r="N80" s="16"/>
      <c r="O80" s="19"/>
      <c r="P80" s="19"/>
      <c r="Q80" s="19"/>
      <c r="S80" s="19"/>
      <c r="T80" s="19"/>
      <c r="U80" s="19"/>
      <c r="V80" s="19"/>
      <c r="W80" s="19"/>
      <c r="X80" s="19"/>
      <c r="Z80" s="19"/>
      <c r="AA80" s="29"/>
      <c r="AB80" s="2"/>
      <c r="AC80" s="29"/>
      <c r="AD80" s="28"/>
      <c r="AE80" s="2"/>
      <c r="AF80" s="29"/>
      <c r="AG80" s="3"/>
      <c r="AH80" s="29"/>
      <c r="AI80" s="30"/>
      <c r="AJ80" s="31"/>
    </row>
    <row r="81" ht="16.5" customHeight="1">
      <c r="A81" s="35"/>
      <c r="B81" s="35"/>
      <c r="C81" s="37"/>
      <c r="E81" s="35"/>
      <c r="F81" s="35"/>
      <c r="G81" s="35"/>
      <c r="H81" s="35"/>
      <c r="I81" s="35"/>
      <c r="J81" s="35"/>
      <c r="L81" s="35"/>
      <c r="M81" s="35"/>
      <c r="N81" s="16"/>
      <c r="O81" s="35"/>
      <c r="P81" s="35"/>
      <c r="Q81" s="35"/>
      <c r="S81" s="35"/>
      <c r="T81" s="35"/>
      <c r="U81" s="35"/>
      <c r="V81" s="35"/>
      <c r="W81" s="35"/>
      <c r="X81" s="35"/>
      <c r="Z81" s="35"/>
      <c r="AA81" s="29"/>
      <c r="AB81" s="2"/>
      <c r="AC81" s="29"/>
      <c r="AD81" s="28"/>
      <c r="AE81" s="2"/>
      <c r="AF81" s="29"/>
      <c r="AG81" s="3"/>
      <c r="AH81" s="29"/>
      <c r="AI81" s="30"/>
      <c r="AJ81" s="31"/>
    </row>
    <row r="82" ht="12.0" customHeight="1">
      <c r="A82" s="38">
        <v>1.0</v>
      </c>
      <c r="B82" s="38">
        <v>2.0</v>
      </c>
      <c r="C82" s="64">
        <v>3.0</v>
      </c>
      <c r="D82" s="42">
        <v>4.0</v>
      </c>
      <c r="E82" s="38">
        <v>5.0</v>
      </c>
      <c r="F82" s="42">
        <v>6.0</v>
      </c>
      <c r="G82" s="38">
        <v>7.0</v>
      </c>
      <c r="H82" s="42"/>
      <c r="I82" s="38"/>
      <c r="J82" s="38"/>
      <c r="K82" s="42">
        <v>8.0</v>
      </c>
      <c r="L82" s="38">
        <v>6.0</v>
      </c>
      <c r="M82" s="38">
        <v>7.0</v>
      </c>
      <c r="N82" s="43"/>
      <c r="O82" s="38">
        <v>1.0</v>
      </c>
      <c r="P82" s="39">
        <v>2.0</v>
      </c>
      <c r="Q82" s="38">
        <v>3.0</v>
      </c>
      <c r="R82" s="38">
        <v>4.0</v>
      </c>
      <c r="S82" s="42">
        <v>5.0</v>
      </c>
      <c r="T82" s="38">
        <v>6.0</v>
      </c>
      <c r="U82" s="42">
        <v>7.0</v>
      </c>
      <c r="V82" s="38"/>
      <c r="W82" s="42"/>
      <c r="X82" s="38"/>
      <c r="Y82" s="38">
        <v>8.0</v>
      </c>
      <c r="Z82" s="38">
        <v>11.0</v>
      </c>
      <c r="AA82" s="2"/>
      <c r="AB82" s="2"/>
      <c r="AC82" s="2"/>
      <c r="AD82" s="2"/>
      <c r="AE82" s="2"/>
      <c r="AF82" s="2"/>
      <c r="AG82" s="3"/>
      <c r="AH82" s="2"/>
      <c r="AI82" s="4"/>
      <c r="AJ82" s="2"/>
    </row>
    <row r="83" ht="12.0" customHeight="1">
      <c r="A83" s="52">
        <v>63.0</v>
      </c>
      <c r="B83" s="58" t="s">
        <v>80</v>
      </c>
      <c r="C83" s="54">
        <v>27002.24</v>
      </c>
      <c r="D83" s="47">
        <v>27002.24</v>
      </c>
      <c r="E83" s="47">
        <v>27002.24</v>
      </c>
      <c r="F83" s="47">
        <v>27002.24</v>
      </c>
      <c r="G83" s="47">
        <v>27002.24</v>
      </c>
      <c r="H83" s="47">
        <v>27004.31</v>
      </c>
      <c r="I83" s="47">
        <v>27004.31</v>
      </c>
      <c r="J83" s="47">
        <v>27004.31</v>
      </c>
      <c r="K83" s="47">
        <v>26999.14</v>
      </c>
      <c r="L83" s="55"/>
      <c r="M83" s="49">
        <f t="shared" ref="M83:M84" si="3">SUM(C83:L83)</f>
        <v>243023.27</v>
      </c>
      <c r="N83" s="50"/>
      <c r="O83" s="52">
        <v>64.0</v>
      </c>
      <c r="P83" s="58" t="s">
        <v>80</v>
      </c>
      <c r="Q83" s="54">
        <v>19299.59</v>
      </c>
      <c r="R83" s="47">
        <v>19254.53</v>
      </c>
      <c r="S83" s="46">
        <v>21472.62</v>
      </c>
      <c r="T83" s="56">
        <v>20369.07</v>
      </c>
      <c r="U83" s="56">
        <v>19894.83</v>
      </c>
      <c r="V83" s="56">
        <v>19902.48</v>
      </c>
      <c r="W83" s="56">
        <v>19811.28</v>
      </c>
      <c r="X83" s="56">
        <v>22844.7</v>
      </c>
      <c r="Y83" s="56">
        <v>19069.3</v>
      </c>
      <c r="Z83" s="48">
        <f t="shared" ref="Z83:Z149" si="4">SUM(Q83:Y83)</f>
        <v>181918.4</v>
      </c>
      <c r="AA83" s="2"/>
      <c r="AB83" s="2"/>
      <c r="AC83" s="2"/>
      <c r="AD83" s="2"/>
      <c r="AE83" s="2"/>
      <c r="AF83" s="2"/>
      <c r="AG83" s="3"/>
      <c r="AH83" s="2"/>
      <c r="AI83" s="4"/>
      <c r="AJ83" s="2"/>
    </row>
    <row r="84" ht="12.0" customHeight="1">
      <c r="A84" s="52">
        <v>64.0</v>
      </c>
      <c r="B84" s="58" t="s">
        <v>81</v>
      </c>
      <c r="C84" s="54">
        <v>30818.26</v>
      </c>
      <c r="D84" s="55">
        <v>30818.26</v>
      </c>
      <c r="E84" s="55">
        <v>30818.26</v>
      </c>
      <c r="F84" s="55">
        <v>30818.26</v>
      </c>
      <c r="G84" s="55">
        <v>30818.26</v>
      </c>
      <c r="H84" s="55">
        <v>30818.26</v>
      </c>
      <c r="I84" s="55">
        <v>30818.26</v>
      </c>
      <c r="J84" s="55">
        <v>30818.26</v>
      </c>
      <c r="K84" s="55">
        <v>30818.26</v>
      </c>
      <c r="L84" s="55"/>
      <c r="M84" s="49">
        <f t="shared" si="3"/>
        <v>277364.34</v>
      </c>
      <c r="N84" s="50"/>
      <c r="O84" s="52">
        <v>65.0</v>
      </c>
      <c r="P84" s="58" t="s">
        <v>81</v>
      </c>
      <c r="Q84" s="54">
        <v>23833.15</v>
      </c>
      <c r="R84" s="55">
        <v>24807.6</v>
      </c>
      <c r="S84" s="46">
        <v>30198.99</v>
      </c>
      <c r="T84" s="56">
        <v>24547.56</v>
      </c>
      <c r="U84" s="56">
        <v>26007.24</v>
      </c>
      <c r="V84" s="56">
        <v>28042.47</v>
      </c>
      <c r="W84" s="56">
        <v>24228.33</v>
      </c>
      <c r="X84" s="56">
        <v>22834.77</v>
      </c>
      <c r="Y84" s="56">
        <v>23429.64</v>
      </c>
      <c r="Z84" s="48">
        <f t="shared" si="4"/>
        <v>227929.75</v>
      </c>
      <c r="AA84" s="2"/>
      <c r="AB84" s="2"/>
      <c r="AC84" s="2"/>
      <c r="AD84" s="2"/>
      <c r="AE84" s="2"/>
      <c r="AF84" s="2"/>
      <c r="AG84" s="3"/>
      <c r="AH84" s="2"/>
      <c r="AI84" s="4"/>
      <c r="AJ84" s="2"/>
    </row>
    <row r="85" ht="12.0" customHeight="1">
      <c r="A85" s="52"/>
      <c r="B85" s="58" t="s">
        <v>82</v>
      </c>
      <c r="C85" s="54"/>
      <c r="D85" s="55"/>
      <c r="E85" s="55"/>
      <c r="F85" s="55"/>
      <c r="G85" s="55"/>
      <c r="H85" s="55"/>
      <c r="I85" s="55">
        <v>26344.64</v>
      </c>
      <c r="J85" s="55">
        <v>27511.68</v>
      </c>
      <c r="K85" s="55">
        <v>26928.16</v>
      </c>
      <c r="L85" s="55">
        <f>28439.04+14219.52</f>
        <v>42658.56</v>
      </c>
      <c r="M85" s="49"/>
      <c r="N85" s="50"/>
      <c r="O85" s="52"/>
      <c r="P85" s="58" t="s">
        <v>82</v>
      </c>
      <c r="Q85" s="54"/>
      <c r="R85" s="55"/>
      <c r="S85" s="46"/>
      <c r="T85" s="56"/>
      <c r="U85" s="56"/>
      <c r="V85" s="56"/>
      <c r="W85" s="56">
        <v>16630.06</v>
      </c>
      <c r="X85" s="56">
        <v>16898.99</v>
      </c>
      <c r="Y85" s="56">
        <v>23524.28</v>
      </c>
      <c r="Z85" s="48">
        <f t="shared" si="4"/>
        <v>57053.33</v>
      </c>
      <c r="AA85" s="2"/>
      <c r="AB85" s="2"/>
      <c r="AC85" s="2"/>
      <c r="AD85" s="2"/>
      <c r="AE85" s="2"/>
      <c r="AF85" s="2"/>
      <c r="AG85" s="3"/>
      <c r="AH85" s="2"/>
      <c r="AI85" s="4"/>
      <c r="AJ85" s="2"/>
    </row>
    <row r="86" ht="12.0" customHeight="1">
      <c r="A86" s="52">
        <v>65.0</v>
      </c>
      <c r="B86" s="58" t="s">
        <v>83</v>
      </c>
      <c r="C86" s="54">
        <v>22172.92</v>
      </c>
      <c r="D86" s="55">
        <v>22172.92</v>
      </c>
      <c r="E86" s="55">
        <v>22172.92</v>
      </c>
      <c r="F86" s="55">
        <v>22172.92</v>
      </c>
      <c r="G86" s="55">
        <v>22172.92</v>
      </c>
      <c r="H86" s="55">
        <v>22172.92</v>
      </c>
      <c r="I86" s="55">
        <v>22172.92</v>
      </c>
      <c r="J86" s="55">
        <v>22172.92</v>
      </c>
      <c r="K86" s="55">
        <v>22172.92</v>
      </c>
      <c r="L86" s="55"/>
      <c r="M86" s="49">
        <f t="shared" ref="M86:M149" si="5">SUM(C86:L86)</f>
        <v>199556.28</v>
      </c>
      <c r="N86" s="50"/>
      <c r="O86" s="52">
        <v>66.0</v>
      </c>
      <c r="P86" s="58" t="s">
        <v>83</v>
      </c>
      <c r="Q86" s="54">
        <v>21382.82</v>
      </c>
      <c r="R86" s="55">
        <v>21489.9</v>
      </c>
      <c r="S86" s="46">
        <v>21807.62</v>
      </c>
      <c r="T86" s="56">
        <v>22510.26</v>
      </c>
      <c r="U86" s="56">
        <v>22741.58</v>
      </c>
      <c r="V86" s="56">
        <v>22359.93</v>
      </c>
      <c r="W86" s="56">
        <v>21368.55</v>
      </c>
      <c r="X86" s="56">
        <v>20910.04</v>
      </c>
      <c r="Y86" s="56">
        <v>21127.16</v>
      </c>
      <c r="Z86" s="48">
        <f t="shared" si="4"/>
        <v>195697.86</v>
      </c>
      <c r="AA86" s="2"/>
      <c r="AB86" s="2"/>
      <c r="AC86" s="2"/>
      <c r="AD86" s="2"/>
      <c r="AE86" s="2"/>
      <c r="AF86" s="2"/>
      <c r="AG86" s="3"/>
      <c r="AH86" s="2"/>
      <c r="AI86" s="4"/>
      <c r="AJ86" s="2"/>
    </row>
    <row r="87" ht="12.0" customHeight="1">
      <c r="A87" s="52">
        <v>66.0</v>
      </c>
      <c r="B87" s="58" t="s">
        <v>84</v>
      </c>
      <c r="C87" s="54">
        <v>30364.97</v>
      </c>
      <c r="D87" s="55">
        <v>30364.97</v>
      </c>
      <c r="E87" s="55">
        <v>30364.97</v>
      </c>
      <c r="F87" s="55">
        <v>30374.28</v>
      </c>
      <c r="G87" s="55">
        <v>30374.28</v>
      </c>
      <c r="H87" s="55">
        <v>30370.14</v>
      </c>
      <c r="I87" s="55">
        <v>30370.14</v>
      </c>
      <c r="J87" s="55">
        <v>30366.0</v>
      </c>
      <c r="K87" s="55">
        <v>30366.0</v>
      </c>
      <c r="L87" s="55"/>
      <c r="M87" s="49">
        <f t="shared" si="5"/>
        <v>273315.75</v>
      </c>
      <c r="N87" s="50"/>
      <c r="O87" s="52">
        <v>67.0</v>
      </c>
      <c r="P87" s="58" t="s">
        <v>84</v>
      </c>
      <c r="Q87" s="54">
        <v>23083.34</v>
      </c>
      <c r="R87" s="55">
        <v>22199.95</v>
      </c>
      <c r="S87" s="46">
        <v>23660.35</v>
      </c>
      <c r="T87" s="56">
        <v>23440.67</v>
      </c>
      <c r="U87" s="56">
        <v>23541.91</v>
      </c>
      <c r="V87" s="56">
        <v>23812.35</v>
      </c>
      <c r="W87" s="56">
        <v>34018.3</v>
      </c>
      <c r="X87" s="56">
        <v>22001.85</v>
      </c>
      <c r="Y87" s="56">
        <v>22469.42</v>
      </c>
      <c r="Z87" s="48">
        <f t="shared" si="4"/>
        <v>218228.14</v>
      </c>
      <c r="AA87" s="2"/>
      <c r="AB87" s="2"/>
      <c r="AC87" s="2"/>
      <c r="AD87" s="2"/>
      <c r="AE87" s="2"/>
      <c r="AF87" s="2"/>
      <c r="AG87" s="3"/>
      <c r="AH87" s="2"/>
      <c r="AI87" s="4"/>
      <c r="AJ87" s="2"/>
    </row>
    <row r="88" ht="12.0" customHeight="1">
      <c r="A88" s="52">
        <v>67.0</v>
      </c>
      <c r="B88" s="58" t="s">
        <v>85</v>
      </c>
      <c r="C88" s="54">
        <v>4765.6</v>
      </c>
      <c r="D88" s="55">
        <v>4765.6</v>
      </c>
      <c r="E88" s="55">
        <v>4765.6</v>
      </c>
      <c r="F88" s="55">
        <v>4765.6</v>
      </c>
      <c r="G88" s="55">
        <v>4765.6</v>
      </c>
      <c r="H88" s="55">
        <v>4765.6</v>
      </c>
      <c r="I88" s="55">
        <v>4765.6</v>
      </c>
      <c r="J88" s="55">
        <v>4765.6</v>
      </c>
      <c r="K88" s="55">
        <v>4765.6</v>
      </c>
      <c r="L88" s="55">
        <f>3292.68+985.32+874.92+874.92+874.92+874.92+1548.36</f>
        <v>9326.04</v>
      </c>
      <c r="M88" s="49">
        <f t="shared" si="5"/>
        <v>52216.44</v>
      </c>
      <c r="N88" s="50"/>
      <c r="O88" s="52">
        <v>68.0</v>
      </c>
      <c r="P88" s="58" t="s">
        <v>85</v>
      </c>
      <c r="Q88" s="54">
        <v>3907.87</v>
      </c>
      <c r="R88" s="55">
        <v>3754.98</v>
      </c>
      <c r="S88" s="46">
        <v>4012.44</v>
      </c>
      <c r="T88" s="56">
        <v>4014.44</v>
      </c>
      <c r="U88" s="56">
        <v>4304.54</v>
      </c>
      <c r="V88" s="56">
        <v>5055.1</v>
      </c>
      <c r="W88" s="56">
        <v>3962.78</v>
      </c>
      <c r="X88" s="56">
        <v>3782.1</v>
      </c>
      <c r="Y88" s="56">
        <v>3838.74</v>
      </c>
      <c r="Z88" s="48">
        <f t="shared" si="4"/>
        <v>36632.99</v>
      </c>
      <c r="AA88" s="2"/>
      <c r="AB88" s="2"/>
      <c r="AC88" s="2"/>
      <c r="AD88" s="2"/>
      <c r="AE88" s="2"/>
      <c r="AF88" s="2"/>
      <c r="AG88" s="3"/>
      <c r="AH88" s="2"/>
      <c r="AI88" s="4"/>
      <c r="AJ88" s="2"/>
    </row>
    <row r="89" ht="12.0" customHeight="1">
      <c r="A89" s="52">
        <v>68.0</v>
      </c>
      <c r="B89" s="58" t="s">
        <v>86</v>
      </c>
      <c r="C89" s="54">
        <v>1102.24</v>
      </c>
      <c r="D89" s="55">
        <v>1102.24</v>
      </c>
      <c r="E89" s="55">
        <v>1102.24</v>
      </c>
      <c r="F89" s="55">
        <v>1102.24</v>
      </c>
      <c r="G89" s="55">
        <v>1102.24</v>
      </c>
      <c r="H89" s="55">
        <v>1102.24</v>
      </c>
      <c r="I89" s="55">
        <v>1102.24</v>
      </c>
      <c r="J89" s="55">
        <v>1102.24</v>
      </c>
      <c r="K89" s="55">
        <v>1102.24</v>
      </c>
      <c r="L89" s="55"/>
      <c r="M89" s="49">
        <f t="shared" si="5"/>
        <v>9920.16</v>
      </c>
      <c r="N89" s="50"/>
      <c r="O89" s="52">
        <v>69.0</v>
      </c>
      <c r="P89" s="58" t="s">
        <v>86</v>
      </c>
      <c r="Q89" s="54">
        <v>907.57</v>
      </c>
      <c r="R89" s="55">
        <v>1135.11</v>
      </c>
      <c r="S89" s="46">
        <v>1098.07</v>
      </c>
      <c r="T89" s="56">
        <v>984.83</v>
      </c>
      <c r="U89" s="56">
        <v>1667.26</v>
      </c>
      <c r="V89" s="56">
        <v>965.83</v>
      </c>
      <c r="W89" s="56">
        <v>1030.89</v>
      </c>
      <c r="X89" s="56">
        <v>850.25</v>
      </c>
      <c r="Y89" s="56">
        <v>997.4</v>
      </c>
      <c r="Z89" s="48">
        <f t="shared" si="4"/>
        <v>9637.21</v>
      </c>
      <c r="AA89" s="2"/>
      <c r="AB89" s="2"/>
      <c r="AC89" s="2"/>
      <c r="AD89" s="2"/>
      <c r="AE89" s="2"/>
      <c r="AF89" s="2"/>
      <c r="AG89" s="3"/>
      <c r="AH89" s="2"/>
      <c r="AI89" s="4"/>
      <c r="AJ89" s="2"/>
    </row>
    <row r="90" ht="12.0" customHeight="1">
      <c r="A90" s="52">
        <v>69.0</v>
      </c>
      <c r="B90" s="58" t="s">
        <v>87</v>
      </c>
      <c r="C90" s="54">
        <v>11207.44</v>
      </c>
      <c r="D90" s="55">
        <v>11207.44</v>
      </c>
      <c r="E90" s="55">
        <v>11207.44</v>
      </c>
      <c r="F90" s="55">
        <v>11207.44</v>
      </c>
      <c r="G90" s="55">
        <v>11207.44</v>
      </c>
      <c r="H90" s="55">
        <v>11207.44</v>
      </c>
      <c r="I90" s="55">
        <v>11207.44</v>
      </c>
      <c r="J90" s="55">
        <v>11207.44</v>
      </c>
      <c r="K90" s="55">
        <v>11207.44</v>
      </c>
      <c r="L90" s="55"/>
      <c r="M90" s="49">
        <f t="shared" si="5"/>
        <v>100866.96</v>
      </c>
      <c r="N90" s="50"/>
      <c r="O90" s="52">
        <v>70.0</v>
      </c>
      <c r="P90" s="58" t="s">
        <v>87</v>
      </c>
      <c r="Q90" s="54">
        <v>9637.05</v>
      </c>
      <c r="R90" s="55">
        <v>9189.17</v>
      </c>
      <c r="S90" s="46">
        <v>9603.42</v>
      </c>
      <c r="T90" s="56">
        <v>9656.18</v>
      </c>
      <c r="U90" s="56">
        <v>9514.6</v>
      </c>
      <c r="V90" s="56">
        <v>11326.2</v>
      </c>
      <c r="W90" s="56">
        <v>9388.35</v>
      </c>
      <c r="X90" s="56">
        <v>15570.76</v>
      </c>
      <c r="Y90" s="56">
        <v>15936.08</v>
      </c>
      <c r="Z90" s="48">
        <f t="shared" si="4"/>
        <v>99821.81</v>
      </c>
      <c r="AA90" s="2"/>
      <c r="AB90" s="2"/>
      <c r="AC90" s="2"/>
      <c r="AD90" s="2"/>
      <c r="AE90" s="2"/>
      <c r="AF90" s="2"/>
      <c r="AG90" s="3"/>
      <c r="AH90" s="2"/>
      <c r="AI90" s="4"/>
      <c r="AJ90" s="2"/>
    </row>
    <row r="91" ht="12.0" customHeight="1">
      <c r="A91" s="52">
        <v>70.0</v>
      </c>
      <c r="B91" s="58" t="s">
        <v>88</v>
      </c>
      <c r="C91" s="54">
        <v>41092.44</v>
      </c>
      <c r="D91" s="55">
        <v>41092.44</v>
      </c>
      <c r="E91" s="55">
        <v>41092.44</v>
      </c>
      <c r="F91" s="55">
        <v>41092.44</v>
      </c>
      <c r="G91" s="55">
        <v>41092.44</v>
      </c>
      <c r="H91" s="55">
        <v>41092.44</v>
      </c>
      <c r="I91" s="55">
        <v>41095.2</v>
      </c>
      <c r="J91" s="55">
        <v>41077.72</v>
      </c>
      <c r="K91" s="55">
        <v>41067.6</v>
      </c>
      <c r="L91" s="55"/>
      <c r="M91" s="49">
        <f t="shared" si="5"/>
        <v>369795.16</v>
      </c>
      <c r="N91" s="50"/>
      <c r="O91" s="52">
        <v>71.0</v>
      </c>
      <c r="P91" s="58" t="s">
        <v>88</v>
      </c>
      <c r="Q91" s="54">
        <v>39526.29</v>
      </c>
      <c r="R91" s="55">
        <v>39802.18</v>
      </c>
      <c r="S91" s="46">
        <v>43424.04</v>
      </c>
      <c r="T91" s="56">
        <v>42025.61</v>
      </c>
      <c r="U91" s="56">
        <v>43828.41</v>
      </c>
      <c r="V91" s="56">
        <v>47148.04</v>
      </c>
      <c r="W91" s="56">
        <v>41697.67</v>
      </c>
      <c r="X91" s="56">
        <v>47160.81</v>
      </c>
      <c r="Y91" s="56">
        <v>40380.66</v>
      </c>
      <c r="Z91" s="48">
        <f t="shared" si="4"/>
        <v>384993.71</v>
      </c>
      <c r="AA91" s="2"/>
      <c r="AB91" s="2"/>
      <c r="AC91" s="2"/>
      <c r="AD91" s="2"/>
      <c r="AE91" s="2"/>
      <c r="AF91" s="2"/>
      <c r="AG91" s="3"/>
      <c r="AH91" s="2"/>
      <c r="AI91" s="4"/>
      <c r="AJ91" s="2"/>
    </row>
    <row r="92" ht="12.0" customHeight="1">
      <c r="A92" s="52">
        <v>71.0</v>
      </c>
      <c r="B92" s="58" t="s">
        <v>89</v>
      </c>
      <c r="C92" s="54">
        <v>40142.36</v>
      </c>
      <c r="D92" s="55">
        <v>40142.36</v>
      </c>
      <c r="E92" s="55">
        <v>40138.68</v>
      </c>
      <c r="F92" s="55">
        <v>40139.6</v>
      </c>
      <c r="G92" s="55">
        <v>40139.6</v>
      </c>
      <c r="H92" s="55">
        <v>40137.76</v>
      </c>
      <c r="I92" s="55">
        <v>40146.04</v>
      </c>
      <c r="J92" s="55">
        <v>40146.04</v>
      </c>
      <c r="K92" s="55">
        <v>40139.6</v>
      </c>
      <c r="L92" s="55"/>
      <c r="M92" s="49">
        <f t="shared" si="5"/>
        <v>361272.04</v>
      </c>
      <c r="N92" s="50"/>
      <c r="O92" s="52">
        <v>72.0</v>
      </c>
      <c r="P92" s="58" t="s">
        <v>89</v>
      </c>
      <c r="Q92" s="54">
        <v>39979.88</v>
      </c>
      <c r="R92" s="55">
        <v>38588.64</v>
      </c>
      <c r="S92" s="46">
        <v>42778.17</v>
      </c>
      <c r="T92" s="56">
        <v>41531.21</v>
      </c>
      <c r="U92" s="56">
        <v>40569.8</v>
      </c>
      <c r="V92" s="56">
        <v>40297.3</v>
      </c>
      <c r="W92" s="56">
        <v>41652.31</v>
      </c>
      <c r="X92" s="56">
        <v>38706.15</v>
      </c>
      <c r="Y92" s="56">
        <v>39813.03</v>
      </c>
      <c r="Z92" s="48">
        <f t="shared" si="4"/>
        <v>363916.49</v>
      </c>
      <c r="AA92" s="2"/>
      <c r="AB92" s="2"/>
      <c r="AC92" s="2"/>
      <c r="AD92" s="2"/>
      <c r="AE92" s="2"/>
      <c r="AF92" s="2"/>
      <c r="AG92" s="3"/>
      <c r="AH92" s="2"/>
      <c r="AI92" s="4"/>
      <c r="AJ92" s="2"/>
    </row>
    <row r="93" ht="12.0" customHeight="1">
      <c r="A93" s="52">
        <v>72.0</v>
      </c>
      <c r="B93" s="58" t="s">
        <v>90</v>
      </c>
      <c r="C93" s="54">
        <v>3319.36</v>
      </c>
      <c r="D93" s="55">
        <v>3319.36</v>
      </c>
      <c r="E93" s="55">
        <v>3319.36</v>
      </c>
      <c r="F93" s="55">
        <v>3319.36</v>
      </c>
      <c r="G93" s="55">
        <v>3319.36</v>
      </c>
      <c r="H93" s="55">
        <v>3319.36</v>
      </c>
      <c r="I93" s="55">
        <v>3319.36</v>
      </c>
      <c r="J93" s="55">
        <v>3319.36</v>
      </c>
      <c r="K93" s="55">
        <v>3319.36</v>
      </c>
      <c r="L93" s="55">
        <f>1842.76+1842.76+1842.76+1842.76+1842.76+1842.76+1842.76+1842.76+1842.76</f>
        <v>16584.84</v>
      </c>
      <c r="M93" s="49">
        <f t="shared" si="5"/>
        <v>46459.08</v>
      </c>
      <c r="N93" s="50"/>
      <c r="O93" s="52">
        <v>73.0</v>
      </c>
      <c r="P93" s="58" t="s">
        <v>90</v>
      </c>
      <c r="Q93" s="54">
        <v>3247.61</v>
      </c>
      <c r="R93" s="55">
        <v>3075.21</v>
      </c>
      <c r="S93" s="46">
        <v>4686.16</v>
      </c>
      <c r="T93" s="56">
        <v>3329.07</v>
      </c>
      <c r="U93" s="56">
        <v>3304.74</v>
      </c>
      <c r="V93" s="56">
        <v>3419.4</v>
      </c>
      <c r="W93" s="56">
        <v>3339.81</v>
      </c>
      <c r="X93" s="56">
        <v>3206.42</v>
      </c>
      <c r="Y93" s="56">
        <v>3190.0</v>
      </c>
      <c r="Z93" s="48">
        <f t="shared" si="4"/>
        <v>30798.42</v>
      </c>
      <c r="AA93" s="2"/>
      <c r="AB93" s="2"/>
      <c r="AC93" s="2"/>
      <c r="AD93" s="2"/>
      <c r="AE93" s="2"/>
      <c r="AF93" s="2"/>
      <c r="AG93" s="3"/>
      <c r="AH93" s="2"/>
      <c r="AI93" s="4"/>
      <c r="AJ93" s="2"/>
    </row>
    <row r="94" ht="12.0" customHeight="1">
      <c r="A94" s="52">
        <v>73.0</v>
      </c>
      <c r="B94" s="58" t="s">
        <v>91</v>
      </c>
      <c r="C94" s="54">
        <v>4356.2</v>
      </c>
      <c r="D94" s="55">
        <v>4411.4</v>
      </c>
      <c r="E94" s="55">
        <v>4411.4</v>
      </c>
      <c r="F94" s="55">
        <v>4411.4</v>
      </c>
      <c r="G94" s="55">
        <v>4411.4</v>
      </c>
      <c r="H94" s="55">
        <v>4411.4</v>
      </c>
      <c r="I94" s="55">
        <v>4411.4</v>
      </c>
      <c r="J94" s="55">
        <v>4411.4</v>
      </c>
      <c r="K94" s="55">
        <v>4411.4</v>
      </c>
      <c r="L94" s="55"/>
      <c r="M94" s="49">
        <f t="shared" si="5"/>
        <v>39647.4</v>
      </c>
      <c r="N94" s="50"/>
      <c r="O94" s="52">
        <v>74.0</v>
      </c>
      <c r="P94" s="58" t="s">
        <v>91</v>
      </c>
      <c r="Q94" s="54">
        <v>3474.49</v>
      </c>
      <c r="R94" s="55">
        <v>3494.89</v>
      </c>
      <c r="S94" s="46">
        <v>4545.96</v>
      </c>
      <c r="T94" s="56">
        <v>3786.13</v>
      </c>
      <c r="U94" s="56">
        <v>3830.4</v>
      </c>
      <c r="V94" s="56">
        <v>3842.24</v>
      </c>
      <c r="W94" s="56">
        <v>3622.09</v>
      </c>
      <c r="X94" s="56">
        <v>6818.55</v>
      </c>
      <c r="Y94" s="56">
        <v>3542.54</v>
      </c>
      <c r="Z94" s="48">
        <f t="shared" si="4"/>
        <v>36957.29</v>
      </c>
      <c r="AA94" s="2"/>
      <c r="AB94" s="2"/>
      <c r="AC94" s="2"/>
      <c r="AD94" s="2"/>
      <c r="AE94" s="2"/>
      <c r="AF94" s="2"/>
      <c r="AG94" s="3"/>
      <c r="AH94" s="2"/>
      <c r="AI94" s="4"/>
      <c r="AJ94" s="2"/>
    </row>
    <row r="95" ht="12.0" customHeight="1">
      <c r="A95" s="52">
        <v>74.0</v>
      </c>
      <c r="B95" s="58" t="s">
        <v>92</v>
      </c>
      <c r="C95" s="54">
        <v>2508.85</v>
      </c>
      <c r="D95" s="55">
        <v>2508.85</v>
      </c>
      <c r="E95" s="55">
        <v>2508.85</v>
      </c>
      <c r="F95" s="55">
        <v>2508.85</v>
      </c>
      <c r="G95" s="55">
        <v>2508.85</v>
      </c>
      <c r="H95" s="55">
        <v>2508.85</v>
      </c>
      <c r="I95" s="55">
        <v>2508.85</v>
      </c>
      <c r="J95" s="55">
        <v>2508.85</v>
      </c>
      <c r="K95" s="55">
        <v>2508.85</v>
      </c>
      <c r="L95" s="55">
        <f>402.62+402.62+402.62+402.62+402.62+402.62+402.62+402.62+402.62</f>
        <v>3623.58</v>
      </c>
      <c r="M95" s="49">
        <f t="shared" si="5"/>
        <v>26203.23</v>
      </c>
      <c r="N95" s="50"/>
      <c r="O95" s="52">
        <v>75.0</v>
      </c>
      <c r="P95" s="58" t="s">
        <v>92</v>
      </c>
      <c r="Q95" s="54">
        <v>1914.24</v>
      </c>
      <c r="R95" s="55">
        <v>1983.79</v>
      </c>
      <c r="S95" s="46">
        <v>2067.89</v>
      </c>
      <c r="T95" s="56">
        <v>2113.86</v>
      </c>
      <c r="U95" s="56">
        <v>2038.87</v>
      </c>
      <c r="V95" s="56">
        <v>2141.52</v>
      </c>
      <c r="W95" s="56">
        <v>2065.63</v>
      </c>
      <c r="X95" s="56">
        <v>4954.4</v>
      </c>
      <c r="Y95" s="56">
        <v>1986.44</v>
      </c>
      <c r="Z95" s="48">
        <f t="shared" si="4"/>
        <v>21266.64</v>
      </c>
      <c r="AA95" s="2"/>
      <c r="AB95" s="2"/>
      <c r="AC95" s="2"/>
      <c r="AD95" s="2"/>
      <c r="AE95" s="2"/>
      <c r="AF95" s="2"/>
      <c r="AG95" s="3"/>
      <c r="AH95" s="2"/>
      <c r="AI95" s="4"/>
      <c r="AJ95" s="2"/>
    </row>
    <row r="96" ht="12.0" customHeight="1">
      <c r="A96" s="52">
        <v>75.0</v>
      </c>
      <c r="B96" s="58" t="s">
        <v>93</v>
      </c>
      <c r="C96" s="54">
        <v>1437.13</v>
      </c>
      <c r="D96" s="55">
        <v>1437.13</v>
      </c>
      <c r="E96" s="55">
        <v>1437.13</v>
      </c>
      <c r="F96" s="55">
        <v>1437.13</v>
      </c>
      <c r="G96" s="55">
        <v>1437.13</v>
      </c>
      <c r="H96" s="55">
        <v>1437.13</v>
      </c>
      <c r="I96" s="55">
        <v>1437.13</v>
      </c>
      <c r="J96" s="55">
        <v>1437.13</v>
      </c>
      <c r="K96" s="55">
        <v>1437.13</v>
      </c>
      <c r="L96" s="55"/>
      <c r="M96" s="49">
        <f t="shared" si="5"/>
        <v>12934.17</v>
      </c>
      <c r="N96" s="50"/>
      <c r="O96" s="52">
        <v>76.0</v>
      </c>
      <c r="P96" s="58" t="s">
        <v>93</v>
      </c>
      <c r="Q96" s="54">
        <v>860.02</v>
      </c>
      <c r="R96" s="55">
        <v>880.71</v>
      </c>
      <c r="S96" s="46">
        <v>1042.07</v>
      </c>
      <c r="T96" s="56">
        <v>940.04</v>
      </c>
      <c r="U96" s="56">
        <v>1024.34</v>
      </c>
      <c r="V96" s="56">
        <v>1719.85</v>
      </c>
      <c r="W96" s="56">
        <v>936.22</v>
      </c>
      <c r="X96" s="56">
        <v>882.23</v>
      </c>
      <c r="Y96" s="56">
        <v>814.79</v>
      </c>
      <c r="Z96" s="48">
        <f t="shared" si="4"/>
        <v>9100.27</v>
      </c>
      <c r="AA96" s="2"/>
      <c r="AB96" s="2"/>
      <c r="AC96" s="2"/>
      <c r="AD96" s="2"/>
      <c r="AE96" s="2"/>
      <c r="AF96" s="2"/>
      <c r="AG96" s="3"/>
      <c r="AH96" s="2"/>
      <c r="AI96" s="4"/>
      <c r="AJ96" s="2"/>
    </row>
    <row r="97" ht="12.0" customHeight="1">
      <c r="A97" s="52">
        <v>76.0</v>
      </c>
      <c r="B97" s="58" t="s">
        <v>94</v>
      </c>
      <c r="C97" s="54">
        <v>2759.64</v>
      </c>
      <c r="D97" s="55">
        <v>2759.64</v>
      </c>
      <c r="E97" s="55">
        <v>2759.64</v>
      </c>
      <c r="F97" s="55">
        <v>0.0</v>
      </c>
      <c r="G97" s="55">
        <v>0.0</v>
      </c>
      <c r="H97" s="55">
        <v>0.0</v>
      </c>
      <c r="I97" s="55">
        <v>0.0</v>
      </c>
      <c r="J97" s="55">
        <v>0.0</v>
      </c>
      <c r="K97" s="55">
        <v>0.0</v>
      </c>
      <c r="L97" s="55"/>
      <c r="M97" s="49">
        <f t="shared" si="5"/>
        <v>8278.92</v>
      </c>
      <c r="N97" s="50"/>
      <c r="O97" s="52"/>
      <c r="P97" s="58" t="s">
        <v>94</v>
      </c>
      <c r="Q97" s="54">
        <v>1595.88</v>
      </c>
      <c r="R97" s="55">
        <v>1508.51</v>
      </c>
      <c r="S97" s="46">
        <v>1596.37</v>
      </c>
      <c r="T97" s="56">
        <v>130.47</v>
      </c>
      <c r="U97" s="56">
        <v>0.0</v>
      </c>
      <c r="V97" s="56">
        <v>0.0</v>
      </c>
      <c r="W97" s="56">
        <v>0.0</v>
      </c>
      <c r="X97" s="56">
        <v>0.0</v>
      </c>
      <c r="Y97" s="56">
        <v>0.0</v>
      </c>
      <c r="Z97" s="48">
        <f t="shared" si="4"/>
        <v>4831.23</v>
      </c>
      <c r="AA97" s="2"/>
      <c r="AB97" s="2"/>
      <c r="AC97" s="2"/>
      <c r="AD97" s="2"/>
      <c r="AE97" s="2"/>
      <c r="AF97" s="2"/>
      <c r="AG97" s="3"/>
      <c r="AH97" s="2"/>
      <c r="AI97" s="4"/>
      <c r="AJ97" s="2"/>
    </row>
    <row r="98" ht="12.0" customHeight="1">
      <c r="A98" s="52">
        <v>77.0</v>
      </c>
      <c r="B98" s="58" t="s">
        <v>95</v>
      </c>
      <c r="C98" s="54">
        <v>1630.07</v>
      </c>
      <c r="D98" s="55">
        <v>1630.07</v>
      </c>
      <c r="E98" s="55">
        <v>1630.07</v>
      </c>
      <c r="F98" s="55">
        <v>1630.07</v>
      </c>
      <c r="G98" s="55">
        <v>1630.07</v>
      </c>
      <c r="H98" s="55">
        <v>1630.07</v>
      </c>
      <c r="I98" s="55">
        <v>1630.07</v>
      </c>
      <c r="J98" s="55">
        <v>1630.07</v>
      </c>
      <c r="K98" s="55">
        <v>1630.07</v>
      </c>
      <c r="L98" s="55"/>
      <c r="M98" s="49">
        <f t="shared" si="5"/>
        <v>14670.63</v>
      </c>
      <c r="N98" s="50"/>
      <c r="O98" s="52">
        <v>77.0</v>
      </c>
      <c r="P98" s="58" t="s">
        <v>95</v>
      </c>
      <c r="Q98" s="54">
        <v>963.92</v>
      </c>
      <c r="R98" s="55">
        <v>982.95</v>
      </c>
      <c r="S98" s="46">
        <v>1117.6</v>
      </c>
      <c r="T98" s="56">
        <v>996.76</v>
      </c>
      <c r="U98" s="56">
        <v>1917.86</v>
      </c>
      <c r="V98" s="56">
        <v>1448.9</v>
      </c>
      <c r="W98" s="56">
        <v>1414.61</v>
      </c>
      <c r="X98" s="56">
        <v>1006.67</v>
      </c>
      <c r="Y98" s="56">
        <v>1228.91</v>
      </c>
      <c r="Z98" s="48">
        <f t="shared" si="4"/>
        <v>11078.18</v>
      </c>
      <c r="AA98" s="2"/>
      <c r="AB98" s="2"/>
      <c r="AC98" s="2"/>
      <c r="AD98" s="2"/>
      <c r="AE98" s="2"/>
      <c r="AF98" s="2"/>
      <c r="AG98" s="3"/>
      <c r="AH98" s="2"/>
      <c r="AI98" s="4"/>
      <c r="AJ98" s="2"/>
    </row>
    <row r="99" ht="12.0" customHeight="1">
      <c r="A99" s="52">
        <v>78.0</v>
      </c>
      <c r="B99" s="58" t="s">
        <v>96</v>
      </c>
      <c r="C99" s="54">
        <v>1339.28</v>
      </c>
      <c r="D99" s="55">
        <v>1339.28</v>
      </c>
      <c r="E99" s="55">
        <v>1339.28</v>
      </c>
      <c r="F99" s="55">
        <v>1339.28</v>
      </c>
      <c r="G99" s="55">
        <v>1339.28</v>
      </c>
      <c r="H99" s="55">
        <v>1339.28</v>
      </c>
      <c r="I99" s="55">
        <v>1339.28</v>
      </c>
      <c r="J99" s="55">
        <v>1339.28</v>
      </c>
      <c r="K99" s="55">
        <v>1339.28</v>
      </c>
      <c r="L99" s="55"/>
      <c r="M99" s="49">
        <f t="shared" si="5"/>
        <v>12053.52</v>
      </c>
      <c r="N99" s="50"/>
      <c r="O99" s="52"/>
      <c r="P99" s="58" t="s">
        <v>96</v>
      </c>
      <c r="Q99" s="54">
        <v>839.65</v>
      </c>
      <c r="R99" s="55">
        <v>797.33</v>
      </c>
      <c r="S99" s="46">
        <v>920.75</v>
      </c>
      <c r="T99" s="56">
        <v>867.78</v>
      </c>
      <c r="U99" s="56">
        <v>1075.67</v>
      </c>
      <c r="V99" s="56">
        <v>1022.42</v>
      </c>
      <c r="W99" s="56">
        <v>1102.27</v>
      </c>
      <c r="X99" s="56">
        <v>744.89</v>
      </c>
      <c r="Y99" s="56">
        <v>895.05</v>
      </c>
      <c r="Z99" s="48">
        <f t="shared" si="4"/>
        <v>8265.81</v>
      </c>
      <c r="AA99" s="2"/>
      <c r="AB99" s="2"/>
      <c r="AC99" s="2"/>
      <c r="AD99" s="2"/>
      <c r="AE99" s="2"/>
      <c r="AF99" s="2"/>
      <c r="AG99" s="3"/>
      <c r="AH99" s="2"/>
      <c r="AI99" s="4"/>
      <c r="AJ99" s="2"/>
    </row>
    <row r="100" ht="12.0" customHeight="1">
      <c r="A100" s="52">
        <v>79.0</v>
      </c>
      <c r="B100" s="58" t="s">
        <v>97</v>
      </c>
      <c r="C100" s="54">
        <v>1420.13</v>
      </c>
      <c r="D100" s="55">
        <v>1420.13</v>
      </c>
      <c r="E100" s="55">
        <v>1420.13</v>
      </c>
      <c r="F100" s="55">
        <v>1420.13</v>
      </c>
      <c r="G100" s="55">
        <v>1420.13</v>
      </c>
      <c r="H100" s="55">
        <v>1420.13</v>
      </c>
      <c r="I100" s="55">
        <v>1420.13</v>
      </c>
      <c r="J100" s="55">
        <v>1420.13</v>
      </c>
      <c r="K100" s="55">
        <v>1420.13</v>
      </c>
      <c r="L100" s="55"/>
      <c r="M100" s="49">
        <f t="shared" si="5"/>
        <v>12781.17</v>
      </c>
      <c r="N100" s="50"/>
      <c r="O100" s="52">
        <v>78.0</v>
      </c>
      <c r="P100" s="58" t="s">
        <v>97</v>
      </c>
      <c r="Q100" s="54">
        <v>1393.42</v>
      </c>
      <c r="R100" s="55">
        <v>1649.55</v>
      </c>
      <c r="S100" s="46">
        <v>1484.01</v>
      </c>
      <c r="T100" s="56">
        <v>1417.7</v>
      </c>
      <c r="U100" s="56">
        <v>1583.22</v>
      </c>
      <c r="V100" s="56">
        <v>1608.09</v>
      </c>
      <c r="W100" s="56">
        <v>3677.76</v>
      </c>
      <c r="X100" s="56">
        <v>1402.53</v>
      </c>
      <c r="Y100" s="56">
        <v>2385.82</v>
      </c>
      <c r="Z100" s="48">
        <f t="shared" si="4"/>
        <v>16602.1</v>
      </c>
      <c r="AA100" s="2"/>
      <c r="AB100" s="2"/>
      <c r="AC100" s="2"/>
      <c r="AD100" s="2"/>
      <c r="AE100" s="2"/>
      <c r="AF100" s="2"/>
      <c r="AG100" s="3"/>
      <c r="AH100" s="2"/>
      <c r="AI100" s="4"/>
      <c r="AJ100" s="2"/>
    </row>
    <row r="101" ht="12.0" customHeight="1">
      <c r="A101" s="52">
        <v>80.0</v>
      </c>
      <c r="B101" s="58" t="s">
        <v>98</v>
      </c>
      <c r="C101" s="54">
        <v>1245.0</v>
      </c>
      <c r="D101" s="55">
        <v>1245.0</v>
      </c>
      <c r="E101" s="55">
        <v>1245.0</v>
      </c>
      <c r="F101" s="55">
        <v>1245.0</v>
      </c>
      <c r="G101" s="55">
        <v>1245.0</v>
      </c>
      <c r="H101" s="55">
        <v>1245.0</v>
      </c>
      <c r="I101" s="55">
        <v>1245.0</v>
      </c>
      <c r="J101" s="55">
        <v>1245.0</v>
      </c>
      <c r="K101" s="55">
        <v>1245.0</v>
      </c>
      <c r="L101" s="55"/>
      <c r="M101" s="49">
        <f t="shared" si="5"/>
        <v>11205</v>
      </c>
      <c r="N101" s="50"/>
      <c r="O101" s="52">
        <v>79.0</v>
      </c>
      <c r="P101" s="58" t="s">
        <v>98</v>
      </c>
      <c r="Q101" s="54">
        <v>1433.62</v>
      </c>
      <c r="R101" s="55">
        <v>844.02</v>
      </c>
      <c r="S101" s="54">
        <v>902.09</v>
      </c>
      <c r="T101" s="56">
        <v>956.13</v>
      </c>
      <c r="U101" s="56">
        <v>1690.27</v>
      </c>
      <c r="V101" s="56">
        <v>1303.99</v>
      </c>
      <c r="W101" s="56">
        <v>1119.38</v>
      </c>
      <c r="X101" s="56">
        <v>858.53</v>
      </c>
      <c r="Y101" s="56">
        <v>1079.72</v>
      </c>
      <c r="Z101" s="55">
        <f t="shared" si="4"/>
        <v>10187.75</v>
      </c>
      <c r="AA101" s="2"/>
      <c r="AB101" s="2"/>
      <c r="AC101" s="2"/>
      <c r="AD101" s="2"/>
      <c r="AE101" s="2"/>
      <c r="AF101" s="2"/>
      <c r="AG101" s="3"/>
      <c r="AH101" s="2"/>
      <c r="AI101" s="4"/>
      <c r="AJ101" s="2"/>
    </row>
    <row r="102" ht="12.0" customHeight="1">
      <c r="A102" s="52">
        <v>81.0</v>
      </c>
      <c r="B102" s="58" t="s">
        <v>99</v>
      </c>
      <c r="C102" s="54">
        <v>1557.08</v>
      </c>
      <c r="D102" s="55">
        <v>1557.08</v>
      </c>
      <c r="E102" s="55">
        <v>1557.08</v>
      </c>
      <c r="F102" s="55">
        <v>1557.08</v>
      </c>
      <c r="G102" s="55">
        <v>1557.08</v>
      </c>
      <c r="H102" s="55">
        <v>1557.08</v>
      </c>
      <c r="I102" s="55">
        <v>1557.08</v>
      </c>
      <c r="J102" s="55">
        <v>1557.08</v>
      </c>
      <c r="K102" s="55">
        <v>1557.08</v>
      </c>
      <c r="L102" s="48"/>
      <c r="M102" s="49">
        <f t="shared" si="5"/>
        <v>14013.72</v>
      </c>
      <c r="N102" s="50"/>
      <c r="O102" s="52">
        <v>80.0</v>
      </c>
      <c r="P102" s="58" t="s">
        <v>99</v>
      </c>
      <c r="Q102" s="54">
        <v>1026.72</v>
      </c>
      <c r="R102" s="55">
        <v>971.35</v>
      </c>
      <c r="S102" s="46">
        <v>1107.84</v>
      </c>
      <c r="T102" s="56">
        <v>1061.91</v>
      </c>
      <c r="U102" s="56">
        <v>1086.74</v>
      </c>
      <c r="V102" s="56">
        <v>1279.59</v>
      </c>
      <c r="W102" s="56">
        <v>1068.92</v>
      </c>
      <c r="X102" s="56">
        <v>993.88</v>
      </c>
      <c r="Y102" s="56">
        <v>1290.01</v>
      </c>
      <c r="Z102" s="48">
        <f t="shared" si="4"/>
        <v>9886.96</v>
      </c>
      <c r="AA102" s="2"/>
      <c r="AB102" s="2"/>
      <c r="AC102" s="2"/>
      <c r="AD102" s="2"/>
      <c r="AE102" s="2"/>
      <c r="AF102" s="2"/>
      <c r="AG102" s="3"/>
      <c r="AH102" s="2"/>
      <c r="AI102" s="4"/>
      <c r="AJ102" s="2"/>
    </row>
    <row r="103" ht="12.0" customHeight="1">
      <c r="A103" s="52">
        <v>82.0</v>
      </c>
      <c r="B103" s="58" t="s">
        <v>100</v>
      </c>
      <c r="C103" s="54">
        <v>4609.2</v>
      </c>
      <c r="D103" s="55">
        <v>4609.2</v>
      </c>
      <c r="E103" s="55">
        <v>4609.2</v>
      </c>
      <c r="F103" s="55">
        <v>4609.2</v>
      </c>
      <c r="G103" s="55">
        <v>4609.2</v>
      </c>
      <c r="H103" s="55">
        <v>4609.2</v>
      </c>
      <c r="I103" s="55">
        <v>4609.2</v>
      </c>
      <c r="J103" s="55">
        <v>4609.2</v>
      </c>
      <c r="K103" s="55">
        <v>4609.2</v>
      </c>
      <c r="L103" s="55"/>
      <c r="M103" s="49">
        <f t="shared" si="5"/>
        <v>41482.8</v>
      </c>
      <c r="N103" s="50"/>
      <c r="O103" s="52">
        <v>81.0</v>
      </c>
      <c r="P103" s="58" t="s">
        <v>100</v>
      </c>
      <c r="Q103" s="54">
        <v>3906.53</v>
      </c>
      <c r="R103" s="55">
        <v>3558.52</v>
      </c>
      <c r="S103" s="46">
        <v>3899.33</v>
      </c>
      <c r="T103" s="56">
        <v>4032.02</v>
      </c>
      <c r="U103" s="56">
        <v>5251.9</v>
      </c>
      <c r="V103" s="56">
        <v>4226.31</v>
      </c>
      <c r="W103" s="56">
        <v>4862.99</v>
      </c>
      <c r="X103" s="56">
        <v>3599.0</v>
      </c>
      <c r="Y103" s="56">
        <v>3591.8</v>
      </c>
      <c r="Z103" s="48">
        <f t="shared" si="4"/>
        <v>36928.4</v>
      </c>
      <c r="AA103" s="2"/>
      <c r="AB103" s="2"/>
      <c r="AC103" s="2"/>
      <c r="AD103" s="2"/>
      <c r="AE103" s="2"/>
      <c r="AF103" s="2"/>
      <c r="AG103" s="3"/>
      <c r="AH103" s="2"/>
      <c r="AI103" s="4"/>
      <c r="AJ103" s="2"/>
    </row>
    <row r="104" ht="12.0" customHeight="1">
      <c r="A104" s="52">
        <v>83.0</v>
      </c>
      <c r="B104" s="58" t="s">
        <v>101</v>
      </c>
      <c r="C104" s="54">
        <v>4080.2</v>
      </c>
      <c r="D104" s="55">
        <v>4080.2</v>
      </c>
      <c r="E104" s="55">
        <v>4080.2</v>
      </c>
      <c r="F104" s="55">
        <v>4080.2</v>
      </c>
      <c r="G104" s="55">
        <v>4080.2</v>
      </c>
      <c r="H104" s="55">
        <v>4080.2</v>
      </c>
      <c r="I104" s="55">
        <v>4080.2</v>
      </c>
      <c r="J104" s="55">
        <v>4080.2</v>
      </c>
      <c r="K104" s="55">
        <v>4080.2</v>
      </c>
      <c r="L104" s="55"/>
      <c r="M104" s="49">
        <f t="shared" si="5"/>
        <v>36721.8</v>
      </c>
      <c r="N104" s="50"/>
      <c r="O104" s="52">
        <v>82.0</v>
      </c>
      <c r="P104" s="58" t="s">
        <v>101</v>
      </c>
      <c r="Q104" s="54">
        <v>2580.16</v>
      </c>
      <c r="R104" s="55">
        <v>13222.36</v>
      </c>
      <c r="S104" s="46">
        <v>2790.0</v>
      </c>
      <c r="T104" s="56">
        <v>2666.14</v>
      </c>
      <c r="U104" s="56">
        <v>2992.82</v>
      </c>
      <c r="V104" s="56">
        <v>4070.53</v>
      </c>
      <c r="W104" s="56">
        <v>3342.28</v>
      </c>
      <c r="X104" s="56">
        <v>3028.55</v>
      </c>
      <c r="Y104" s="56">
        <v>3167.4</v>
      </c>
      <c r="Z104" s="48">
        <f t="shared" si="4"/>
        <v>37860.24</v>
      </c>
      <c r="AA104" s="2"/>
      <c r="AB104" s="2"/>
      <c r="AC104" s="2"/>
      <c r="AD104" s="2"/>
      <c r="AE104" s="2"/>
      <c r="AF104" s="2"/>
      <c r="AG104" s="3"/>
      <c r="AH104" s="2"/>
      <c r="AI104" s="4"/>
      <c r="AJ104" s="2"/>
    </row>
    <row r="105" ht="12.0" customHeight="1">
      <c r="A105" s="52">
        <v>84.0</v>
      </c>
      <c r="B105" s="58" t="s">
        <v>102</v>
      </c>
      <c r="C105" s="54">
        <v>4604.6</v>
      </c>
      <c r="D105" s="55">
        <v>4604.6</v>
      </c>
      <c r="E105" s="55">
        <v>4604.6</v>
      </c>
      <c r="F105" s="55">
        <v>4604.6</v>
      </c>
      <c r="G105" s="55">
        <v>4604.6</v>
      </c>
      <c r="H105" s="55">
        <v>4604.6</v>
      </c>
      <c r="I105" s="55">
        <v>4604.6</v>
      </c>
      <c r="J105" s="55">
        <v>4604.6</v>
      </c>
      <c r="K105" s="55">
        <v>4604.6</v>
      </c>
      <c r="L105" s="55"/>
      <c r="M105" s="49">
        <f t="shared" si="5"/>
        <v>41441.4</v>
      </c>
      <c r="N105" s="50"/>
      <c r="O105" s="52">
        <v>83.0</v>
      </c>
      <c r="P105" s="58" t="s">
        <v>102</v>
      </c>
      <c r="Q105" s="54">
        <v>3365.33</v>
      </c>
      <c r="R105" s="55">
        <v>3407.02</v>
      </c>
      <c r="S105" s="46">
        <v>3626.77</v>
      </c>
      <c r="T105" s="56">
        <v>4420.17</v>
      </c>
      <c r="U105" s="56">
        <v>3745.65</v>
      </c>
      <c r="V105" s="56">
        <v>4306.75</v>
      </c>
      <c r="W105" s="56">
        <v>3552.16</v>
      </c>
      <c r="X105" s="56">
        <v>3272.92</v>
      </c>
      <c r="Y105" s="56">
        <v>3266.95</v>
      </c>
      <c r="Z105" s="48">
        <f t="shared" si="4"/>
        <v>32963.72</v>
      </c>
      <c r="AA105" s="2"/>
      <c r="AB105" s="2"/>
      <c r="AC105" s="2"/>
      <c r="AD105" s="2"/>
      <c r="AE105" s="2"/>
      <c r="AF105" s="2"/>
      <c r="AG105" s="3"/>
      <c r="AH105" s="2"/>
      <c r="AI105" s="4"/>
      <c r="AJ105" s="2"/>
    </row>
    <row r="106" ht="12.0" customHeight="1">
      <c r="A106" s="52">
        <v>85.0</v>
      </c>
      <c r="B106" s="58" t="s">
        <v>103</v>
      </c>
      <c r="C106" s="54">
        <v>5816.24</v>
      </c>
      <c r="D106" s="55">
        <v>5816.24</v>
      </c>
      <c r="E106" s="55">
        <v>5816.24</v>
      </c>
      <c r="F106" s="55">
        <v>5816.24</v>
      </c>
      <c r="G106" s="55">
        <v>5816.24</v>
      </c>
      <c r="H106" s="55">
        <v>5816.24</v>
      </c>
      <c r="I106" s="55">
        <v>5816.24</v>
      </c>
      <c r="J106" s="55">
        <v>5816.24</v>
      </c>
      <c r="K106" s="55">
        <v>5816.24</v>
      </c>
      <c r="L106" s="55"/>
      <c r="M106" s="49">
        <f t="shared" si="5"/>
        <v>52346.16</v>
      </c>
      <c r="N106" s="50"/>
      <c r="O106" s="52">
        <v>84.0</v>
      </c>
      <c r="P106" s="58" t="s">
        <v>103</v>
      </c>
      <c r="Q106" s="54">
        <v>4805.46</v>
      </c>
      <c r="R106" s="55">
        <v>4643.96</v>
      </c>
      <c r="S106" s="46">
        <v>4911.41</v>
      </c>
      <c r="T106" s="56">
        <v>5740.23</v>
      </c>
      <c r="U106" s="56">
        <v>5218.89</v>
      </c>
      <c r="V106" s="56">
        <v>5193.41</v>
      </c>
      <c r="W106" s="56">
        <v>5372.9</v>
      </c>
      <c r="X106" s="56">
        <v>4525.06</v>
      </c>
      <c r="Y106" s="56">
        <v>8175.47</v>
      </c>
      <c r="Z106" s="48">
        <f t="shared" si="4"/>
        <v>48586.79</v>
      </c>
      <c r="AA106" s="2"/>
      <c r="AB106" s="2"/>
      <c r="AC106" s="2"/>
      <c r="AD106" s="2"/>
      <c r="AE106" s="2"/>
      <c r="AF106" s="2"/>
      <c r="AG106" s="3"/>
      <c r="AH106" s="2"/>
      <c r="AI106" s="4"/>
      <c r="AJ106" s="2"/>
    </row>
    <row r="107" ht="12.0" customHeight="1">
      <c r="A107" s="52">
        <v>86.0</v>
      </c>
      <c r="B107" s="58" t="s">
        <v>104</v>
      </c>
      <c r="C107" s="54">
        <v>1425.94</v>
      </c>
      <c r="D107" s="55">
        <v>1438.39</v>
      </c>
      <c r="E107" s="55">
        <v>1438.39</v>
      </c>
      <c r="F107" s="55">
        <v>1438.39</v>
      </c>
      <c r="G107" s="55">
        <v>1438.39</v>
      </c>
      <c r="H107" s="55">
        <v>1438.39</v>
      </c>
      <c r="I107" s="55">
        <v>1438.39</v>
      </c>
      <c r="J107" s="55">
        <v>1438.39</v>
      </c>
      <c r="K107" s="55">
        <v>1438.39</v>
      </c>
      <c r="L107" s="55"/>
      <c r="M107" s="49">
        <f t="shared" si="5"/>
        <v>12933.06</v>
      </c>
      <c r="N107" s="50"/>
      <c r="O107" s="52">
        <v>85.0</v>
      </c>
      <c r="P107" s="58" t="s">
        <v>104</v>
      </c>
      <c r="Q107" s="54">
        <v>952.65</v>
      </c>
      <c r="R107" s="55">
        <v>896.83</v>
      </c>
      <c r="S107" s="46">
        <v>1102.09</v>
      </c>
      <c r="T107" s="56">
        <v>1085.12</v>
      </c>
      <c r="U107" s="56">
        <v>1189.38</v>
      </c>
      <c r="V107" s="56">
        <v>1794.71</v>
      </c>
      <c r="W107" s="56">
        <v>1261.65</v>
      </c>
      <c r="X107" s="56">
        <v>1052.39</v>
      </c>
      <c r="Y107" s="56">
        <v>1141.57</v>
      </c>
      <c r="Z107" s="48">
        <f t="shared" si="4"/>
        <v>10476.39</v>
      </c>
      <c r="AA107" s="2"/>
      <c r="AB107" s="2"/>
      <c r="AC107" s="2"/>
      <c r="AD107" s="2"/>
      <c r="AE107" s="2"/>
      <c r="AF107" s="2"/>
      <c r="AG107" s="3"/>
      <c r="AH107" s="2"/>
      <c r="AI107" s="4"/>
      <c r="AJ107" s="2"/>
    </row>
    <row r="108" ht="12.0" customHeight="1">
      <c r="A108" s="52">
        <v>87.0</v>
      </c>
      <c r="B108" s="58" t="s">
        <v>105</v>
      </c>
      <c r="C108" s="54">
        <v>3165.72</v>
      </c>
      <c r="D108" s="55">
        <v>3165.72</v>
      </c>
      <c r="E108" s="55">
        <v>3165.72</v>
      </c>
      <c r="F108" s="55">
        <v>3165.72</v>
      </c>
      <c r="G108" s="55">
        <v>3157.44</v>
      </c>
      <c r="H108" s="55">
        <v>3157.44</v>
      </c>
      <c r="I108" s="55">
        <v>3157.44</v>
      </c>
      <c r="J108" s="55">
        <v>3157.44</v>
      </c>
      <c r="K108" s="55">
        <v>3157.44</v>
      </c>
      <c r="L108" s="55">
        <f>1038.68+1038.68+1038.68+1038.68+1038.68+1038.68+1038.68+1038.68+1038.68</f>
        <v>9348.12</v>
      </c>
      <c r="M108" s="49">
        <f t="shared" si="5"/>
        <v>37798.2</v>
      </c>
      <c r="N108" s="50"/>
      <c r="O108" s="52">
        <v>86.0</v>
      </c>
      <c r="P108" s="58" t="s">
        <v>105</v>
      </c>
      <c r="Q108" s="54">
        <v>3359.59</v>
      </c>
      <c r="R108" s="55">
        <v>2848.05</v>
      </c>
      <c r="S108" s="46">
        <v>2759.26</v>
      </c>
      <c r="T108" s="56">
        <v>2842.71</v>
      </c>
      <c r="U108" s="56">
        <v>2988.89</v>
      </c>
      <c r="V108" s="56">
        <v>2962.69</v>
      </c>
      <c r="W108" s="56">
        <v>2893.11</v>
      </c>
      <c r="X108" s="56">
        <v>5806.49</v>
      </c>
      <c r="Y108" s="56">
        <v>2697.31</v>
      </c>
      <c r="Z108" s="48">
        <f t="shared" si="4"/>
        <v>29158.1</v>
      </c>
      <c r="AA108" s="2"/>
      <c r="AB108" s="2"/>
      <c r="AC108" s="2"/>
      <c r="AD108" s="2"/>
      <c r="AE108" s="2"/>
      <c r="AF108" s="2"/>
      <c r="AG108" s="3"/>
      <c r="AH108" s="2"/>
      <c r="AI108" s="4"/>
      <c r="AJ108" s="2"/>
    </row>
    <row r="109" ht="12.0" customHeight="1">
      <c r="A109" s="52">
        <v>88.0</v>
      </c>
      <c r="B109" s="58" t="s">
        <v>106</v>
      </c>
      <c r="C109" s="54">
        <v>4185.08</v>
      </c>
      <c r="D109" s="55">
        <v>4185.08</v>
      </c>
      <c r="E109" s="55">
        <v>4185.08</v>
      </c>
      <c r="F109" s="55">
        <v>4185.08</v>
      </c>
      <c r="G109" s="55">
        <v>4185.08</v>
      </c>
      <c r="H109" s="55">
        <v>4185.08</v>
      </c>
      <c r="I109" s="55">
        <v>4185.08</v>
      </c>
      <c r="J109" s="55">
        <v>4185.08</v>
      </c>
      <c r="K109" s="55">
        <v>4185.08</v>
      </c>
      <c r="L109" s="55">
        <f>1543.76+1543.76+1543.76+1543.76+1543.76+1543.76+1543.76+1543.76+1543.76</f>
        <v>13893.84</v>
      </c>
      <c r="M109" s="49">
        <f t="shared" si="5"/>
        <v>51559.56</v>
      </c>
      <c r="N109" s="50"/>
      <c r="O109" s="52">
        <v>87.0</v>
      </c>
      <c r="P109" s="58" t="s">
        <v>106</v>
      </c>
      <c r="Q109" s="54">
        <v>4299.76</v>
      </c>
      <c r="R109" s="55">
        <v>3802.45</v>
      </c>
      <c r="S109" s="46">
        <v>3699.01</v>
      </c>
      <c r="T109" s="56">
        <v>4004.06</v>
      </c>
      <c r="U109" s="56">
        <v>3993.51</v>
      </c>
      <c r="V109" s="56">
        <v>4020.53</v>
      </c>
      <c r="W109" s="56">
        <v>3813.71</v>
      </c>
      <c r="X109" s="56">
        <v>7170.86</v>
      </c>
      <c r="Y109" s="56">
        <v>3590.3</v>
      </c>
      <c r="Z109" s="48">
        <f t="shared" si="4"/>
        <v>38394.19</v>
      </c>
      <c r="AA109" s="2"/>
      <c r="AB109" s="2"/>
      <c r="AC109" s="2"/>
      <c r="AD109" s="2"/>
      <c r="AE109" s="2"/>
      <c r="AF109" s="2"/>
      <c r="AG109" s="3"/>
      <c r="AH109" s="2"/>
      <c r="AI109" s="4"/>
      <c r="AJ109" s="2"/>
    </row>
    <row r="110" ht="12.0" customHeight="1">
      <c r="A110" s="52">
        <v>89.0</v>
      </c>
      <c r="B110" s="58" t="s">
        <v>107</v>
      </c>
      <c r="C110" s="54">
        <v>5831.93</v>
      </c>
      <c r="D110" s="55">
        <v>5831.93</v>
      </c>
      <c r="E110" s="55">
        <v>5831.93</v>
      </c>
      <c r="F110" s="55">
        <v>5831.93</v>
      </c>
      <c r="G110" s="55">
        <v>5831.93</v>
      </c>
      <c r="H110" s="55">
        <v>5831.93</v>
      </c>
      <c r="I110" s="55">
        <v>5831.93</v>
      </c>
      <c r="J110" s="55">
        <v>5831.93</v>
      </c>
      <c r="K110" s="55">
        <v>5831.93</v>
      </c>
      <c r="L110" s="55">
        <f>2912.49+2912.49+2912.49+2912.49+2912.49+2912.49+2912.49+2912.49+2912.49</f>
        <v>26212.41</v>
      </c>
      <c r="M110" s="49">
        <f t="shared" si="5"/>
        <v>78699.78</v>
      </c>
      <c r="N110" s="50"/>
      <c r="O110" s="52">
        <v>88.0</v>
      </c>
      <c r="P110" s="58" t="s">
        <v>107</v>
      </c>
      <c r="Q110" s="54">
        <v>4136.12</v>
      </c>
      <c r="R110" s="55">
        <v>5115.78</v>
      </c>
      <c r="S110" s="46">
        <v>6506.42</v>
      </c>
      <c r="T110" s="56">
        <v>4718.49</v>
      </c>
      <c r="U110" s="56">
        <v>4299.72</v>
      </c>
      <c r="V110" s="56">
        <v>4159.74</v>
      </c>
      <c r="W110" s="56">
        <v>5067.26</v>
      </c>
      <c r="X110" s="56">
        <v>3949.65</v>
      </c>
      <c r="Y110" s="56">
        <v>3888.63</v>
      </c>
      <c r="Z110" s="48">
        <f t="shared" si="4"/>
        <v>41841.81</v>
      </c>
      <c r="AA110" s="2"/>
      <c r="AB110" s="2"/>
      <c r="AC110" s="2"/>
      <c r="AD110" s="2"/>
      <c r="AE110" s="2"/>
      <c r="AF110" s="2"/>
      <c r="AG110" s="3"/>
      <c r="AH110" s="2"/>
      <c r="AI110" s="4"/>
      <c r="AJ110" s="2"/>
    </row>
    <row r="111" ht="12.0" customHeight="1">
      <c r="A111" s="52">
        <v>90.0</v>
      </c>
      <c r="B111" s="58" t="s">
        <v>108</v>
      </c>
      <c r="C111" s="54">
        <v>24376.32</v>
      </c>
      <c r="D111" s="55">
        <v>24376.32</v>
      </c>
      <c r="E111" s="55">
        <v>24376.32</v>
      </c>
      <c r="F111" s="55">
        <v>24369.88</v>
      </c>
      <c r="G111" s="55">
        <v>24369.88</v>
      </c>
      <c r="H111" s="55">
        <v>24369.88</v>
      </c>
      <c r="I111" s="55">
        <v>24369.88</v>
      </c>
      <c r="J111" s="55">
        <v>24369.88</v>
      </c>
      <c r="K111" s="55">
        <v>24369.88</v>
      </c>
      <c r="L111" s="55">
        <f>6858.6+6858.6+6858.6+6858.6+6858.6+6858.6+6858.6+6858.6+6858.6</f>
        <v>61727.4</v>
      </c>
      <c r="M111" s="49">
        <f t="shared" si="5"/>
        <v>281075.64</v>
      </c>
      <c r="N111" s="50"/>
      <c r="O111" s="52">
        <v>89.0</v>
      </c>
      <c r="P111" s="58" t="s">
        <v>108</v>
      </c>
      <c r="Q111" s="54">
        <v>21618.63</v>
      </c>
      <c r="R111" s="55">
        <v>21413.41</v>
      </c>
      <c r="S111" s="46">
        <v>21300.26</v>
      </c>
      <c r="T111" s="56">
        <v>22595.33</v>
      </c>
      <c r="U111" s="56">
        <v>22369.36</v>
      </c>
      <c r="V111" s="56">
        <v>21339.53</v>
      </c>
      <c r="W111" s="56">
        <v>21397.05</v>
      </c>
      <c r="X111" s="56">
        <v>20820.45</v>
      </c>
      <c r="Y111" s="56">
        <v>22165.79</v>
      </c>
      <c r="Z111" s="48">
        <f t="shared" si="4"/>
        <v>195019.81</v>
      </c>
      <c r="AA111" s="2"/>
      <c r="AB111" s="2"/>
      <c r="AC111" s="2"/>
      <c r="AD111" s="2"/>
      <c r="AE111" s="2"/>
      <c r="AF111" s="2"/>
      <c r="AG111" s="3"/>
      <c r="AH111" s="2"/>
      <c r="AI111" s="4"/>
      <c r="AJ111" s="2"/>
    </row>
    <row r="112" ht="12.0" customHeight="1">
      <c r="A112" s="52">
        <v>91.0</v>
      </c>
      <c r="B112" s="58" t="s">
        <v>109</v>
      </c>
      <c r="C112" s="54">
        <v>23718.52</v>
      </c>
      <c r="D112" s="55">
        <v>23718.52</v>
      </c>
      <c r="E112" s="55">
        <v>23712.08</v>
      </c>
      <c r="F112" s="55">
        <v>23712.08</v>
      </c>
      <c r="G112" s="55">
        <v>23712.08</v>
      </c>
      <c r="H112" s="55">
        <v>23710.24</v>
      </c>
      <c r="I112" s="55">
        <v>23710.24</v>
      </c>
      <c r="J112" s="55">
        <v>23720.36</v>
      </c>
      <c r="K112" s="55">
        <v>23720.36</v>
      </c>
      <c r="L112" s="55">
        <f>4918.32+4918.32+4918.32+4918.32+4918.32+4918.32+4918.32+4918.32+4918.32</f>
        <v>44264.88</v>
      </c>
      <c r="M112" s="49">
        <f t="shared" si="5"/>
        <v>257699.36</v>
      </c>
      <c r="N112" s="50"/>
      <c r="O112" s="52">
        <v>90.0</v>
      </c>
      <c r="P112" s="58" t="s">
        <v>109</v>
      </c>
      <c r="Q112" s="54">
        <v>71540.01</v>
      </c>
      <c r="R112" s="55">
        <v>22941.59</v>
      </c>
      <c r="S112" s="46">
        <v>23533.47</v>
      </c>
      <c r="T112" s="56">
        <v>24791.11</v>
      </c>
      <c r="U112" s="56">
        <v>35265.11</v>
      </c>
      <c r="V112" s="56">
        <v>23155.98</v>
      </c>
      <c r="W112" s="56">
        <v>22792.07</v>
      </c>
      <c r="X112" s="56">
        <v>22247.89</v>
      </c>
      <c r="Y112" s="56">
        <v>21889.2</v>
      </c>
      <c r="Z112" s="48">
        <f t="shared" si="4"/>
        <v>268156.43</v>
      </c>
      <c r="AA112" s="2"/>
      <c r="AB112" s="2"/>
      <c r="AC112" s="2"/>
      <c r="AD112" s="2"/>
      <c r="AE112" s="2"/>
      <c r="AF112" s="2"/>
      <c r="AG112" s="3"/>
      <c r="AH112" s="2"/>
      <c r="AI112" s="4"/>
      <c r="AJ112" s="2"/>
    </row>
    <row r="113" ht="12.0" customHeight="1">
      <c r="A113" s="52">
        <v>92.0</v>
      </c>
      <c r="B113" s="58" t="s">
        <v>110</v>
      </c>
      <c r="C113" s="54">
        <v>25094.84</v>
      </c>
      <c r="D113" s="55">
        <v>25094.84</v>
      </c>
      <c r="E113" s="55">
        <v>25094.84</v>
      </c>
      <c r="F113" s="55">
        <v>25094.84</v>
      </c>
      <c r="G113" s="55">
        <v>25104.96</v>
      </c>
      <c r="H113" s="55">
        <v>25104.96</v>
      </c>
      <c r="I113" s="55">
        <v>25104.96</v>
      </c>
      <c r="J113" s="55">
        <v>25112.32</v>
      </c>
      <c r="K113" s="55">
        <v>25112.32</v>
      </c>
      <c r="L113" s="55">
        <f>7808.96+7808.96+7808.96+7808.96+7808.96+7808.96+7808.96+7808.96+7808.96</f>
        <v>70280.64</v>
      </c>
      <c r="M113" s="49">
        <f t="shared" si="5"/>
        <v>296199.52</v>
      </c>
      <c r="N113" s="50"/>
      <c r="O113" s="52">
        <v>91.0</v>
      </c>
      <c r="P113" s="58" t="s">
        <v>110</v>
      </c>
      <c r="Q113" s="54">
        <v>23601.03</v>
      </c>
      <c r="R113" s="55">
        <v>23114.88</v>
      </c>
      <c r="S113" s="46">
        <v>23573.19</v>
      </c>
      <c r="T113" s="56">
        <v>24989.64</v>
      </c>
      <c r="U113" s="56">
        <v>36493.03</v>
      </c>
      <c r="V113" s="56">
        <v>24977.11</v>
      </c>
      <c r="W113" s="56">
        <v>23495.18</v>
      </c>
      <c r="X113" s="56">
        <v>23290.76</v>
      </c>
      <c r="Y113" s="56">
        <v>24328.39</v>
      </c>
      <c r="Z113" s="48">
        <f t="shared" si="4"/>
        <v>227863.21</v>
      </c>
      <c r="AA113" s="2"/>
      <c r="AB113" s="2"/>
      <c r="AC113" s="2"/>
      <c r="AD113" s="2"/>
      <c r="AE113" s="2"/>
      <c r="AF113" s="2"/>
      <c r="AG113" s="3"/>
      <c r="AH113" s="2"/>
      <c r="AI113" s="4"/>
      <c r="AJ113" s="2"/>
    </row>
    <row r="114" ht="12.0" customHeight="1">
      <c r="A114" s="52">
        <v>93.0</v>
      </c>
      <c r="B114" s="58" t="s">
        <v>111</v>
      </c>
      <c r="C114" s="54">
        <v>4721.44</v>
      </c>
      <c r="D114" s="55">
        <v>4721.44</v>
      </c>
      <c r="E114" s="55">
        <v>4721.44</v>
      </c>
      <c r="F114" s="55">
        <v>4708.56</v>
      </c>
      <c r="G114" s="55">
        <v>4708.56</v>
      </c>
      <c r="H114" s="55">
        <v>4708.56</v>
      </c>
      <c r="I114" s="55">
        <v>4708.56</v>
      </c>
      <c r="J114" s="55">
        <v>4708.56</v>
      </c>
      <c r="K114" s="55">
        <v>4685.56</v>
      </c>
      <c r="L114" s="55"/>
      <c r="M114" s="49">
        <f t="shared" si="5"/>
        <v>42392.68</v>
      </c>
      <c r="N114" s="50"/>
      <c r="O114" s="52">
        <v>92.0</v>
      </c>
      <c r="P114" s="58" t="s">
        <v>111</v>
      </c>
      <c r="Q114" s="54">
        <v>3812.84</v>
      </c>
      <c r="R114" s="55">
        <v>3558.2</v>
      </c>
      <c r="S114" s="46">
        <v>3833.36</v>
      </c>
      <c r="T114" s="56">
        <v>3749.6</v>
      </c>
      <c r="U114" s="56">
        <v>3968.67</v>
      </c>
      <c r="V114" s="56">
        <v>4053.19</v>
      </c>
      <c r="W114" s="56">
        <v>3812.28</v>
      </c>
      <c r="X114" s="56">
        <v>3643.4</v>
      </c>
      <c r="Y114" s="56">
        <v>3858.49</v>
      </c>
      <c r="Z114" s="48">
        <f t="shared" si="4"/>
        <v>34290.03</v>
      </c>
      <c r="AA114" s="2"/>
      <c r="AB114" s="2"/>
      <c r="AC114" s="2"/>
      <c r="AD114" s="2"/>
      <c r="AE114" s="2"/>
      <c r="AF114" s="2"/>
      <c r="AG114" s="3"/>
      <c r="AH114" s="2"/>
      <c r="AI114" s="4"/>
      <c r="AJ114" s="2"/>
    </row>
    <row r="115" ht="12.0" customHeight="1">
      <c r="A115" s="52">
        <v>94.0</v>
      </c>
      <c r="B115" s="58" t="s">
        <v>112</v>
      </c>
      <c r="C115" s="54">
        <v>39791.85</v>
      </c>
      <c r="D115" s="55">
        <v>39791.85</v>
      </c>
      <c r="E115" s="55">
        <v>39791.85</v>
      </c>
      <c r="F115" s="55">
        <v>39791.85</v>
      </c>
      <c r="G115" s="55">
        <v>39786.67</v>
      </c>
      <c r="H115" s="55">
        <v>39786.67</v>
      </c>
      <c r="I115" s="55">
        <v>39786.67</v>
      </c>
      <c r="J115" s="55">
        <v>39786.67</v>
      </c>
      <c r="K115" s="55">
        <v>39794.95</v>
      </c>
      <c r="L115" s="55">
        <f>599.58+599.58+599.58+599.58+599.58+599.58+599.58+599.58+599.58</f>
        <v>5396.22</v>
      </c>
      <c r="M115" s="49">
        <f t="shared" si="5"/>
        <v>363505.25</v>
      </c>
      <c r="N115" s="50"/>
      <c r="O115" s="52">
        <v>93.0</v>
      </c>
      <c r="P115" s="58" t="s">
        <v>112</v>
      </c>
      <c r="Q115" s="54">
        <v>32038.67</v>
      </c>
      <c r="R115" s="55">
        <v>28591.39</v>
      </c>
      <c r="S115" s="46">
        <v>29721.17</v>
      </c>
      <c r="T115" s="56">
        <v>30196.69</v>
      </c>
      <c r="U115" s="56">
        <v>34696.74</v>
      </c>
      <c r="V115" s="56">
        <v>29955.62</v>
      </c>
      <c r="W115" s="56">
        <v>49342.57</v>
      </c>
      <c r="X115" s="56">
        <v>44531.16</v>
      </c>
      <c r="Y115" s="56">
        <v>30616.22</v>
      </c>
      <c r="Z115" s="48">
        <f t="shared" si="4"/>
        <v>309690.23</v>
      </c>
      <c r="AA115" s="2"/>
      <c r="AB115" s="2"/>
      <c r="AC115" s="2"/>
      <c r="AD115" s="2"/>
      <c r="AE115" s="2"/>
      <c r="AF115" s="2"/>
      <c r="AG115" s="3"/>
      <c r="AH115" s="2"/>
      <c r="AI115" s="4"/>
      <c r="AJ115" s="2"/>
    </row>
    <row r="116" ht="12.0" customHeight="1">
      <c r="A116" s="52">
        <v>95.0</v>
      </c>
      <c r="B116" s="58" t="s">
        <v>113</v>
      </c>
      <c r="C116" s="54">
        <v>44957.54</v>
      </c>
      <c r="D116" s="55">
        <v>44957.54</v>
      </c>
      <c r="E116" s="55">
        <v>44957.54</v>
      </c>
      <c r="F116" s="55">
        <v>44957.54</v>
      </c>
      <c r="G116" s="55">
        <v>44957.54</v>
      </c>
      <c r="H116" s="55">
        <v>44957.54</v>
      </c>
      <c r="I116" s="55">
        <v>44957.54</v>
      </c>
      <c r="J116" s="55">
        <v>44959.61</v>
      </c>
      <c r="K116" s="55">
        <v>44959.61</v>
      </c>
      <c r="L116" s="55">
        <f>538.2+186.3+186.3+186.3+186.3+186.3+186.3</f>
        <v>1656</v>
      </c>
      <c r="M116" s="49">
        <f t="shared" si="5"/>
        <v>406278</v>
      </c>
      <c r="N116" s="50"/>
      <c r="O116" s="52">
        <v>94.0</v>
      </c>
      <c r="P116" s="58" t="s">
        <v>113</v>
      </c>
      <c r="Q116" s="54">
        <v>36086.28</v>
      </c>
      <c r="R116" s="55">
        <v>33448.63</v>
      </c>
      <c r="S116" s="46">
        <v>34764.26</v>
      </c>
      <c r="T116" s="56">
        <v>37208.3</v>
      </c>
      <c r="U116" s="56">
        <v>39760.56</v>
      </c>
      <c r="V116" s="56">
        <v>38866.15</v>
      </c>
      <c r="W116" s="56">
        <v>35812.29</v>
      </c>
      <c r="X116" s="56">
        <v>37848.22</v>
      </c>
      <c r="Y116" s="56">
        <v>36118.5</v>
      </c>
      <c r="Z116" s="48">
        <f t="shared" si="4"/>
        <v>329913.19</v>
      </c>
      <c r="AA116" s="2"/>
      <c r="AB116" s="2"/>
      <c r="AC116" s="2"/>
      <c r="AD116" s="2"/>
      <c r="AE116" s="2"/>
      <c r="AF116" s="2"/>
      <c r="AG116" s="3"/>
      <c r="AH116" s="2"/>
      <c r="AI116" s="4"/>
      <c r="AJ116" s="2"/>
    </row>
    <row r="117" ht="12.0" customHeight="1">
      <c r="A117" s="52">
        <v>96.0</v>
      </c>
      <c r="B117" s="58" t="s">
        <v>114</v>
      </c>
      <c r="C117" s="54">
        <v>27190.6</v>
      </c>
      <c r="D117" s="55">
        <v>27190.6</v>
      </c>
      <c r="E117" s="55">
        <v>27190.6</v>
      </c>
      <c r="F117" s="55">
        <v>27190.6</v>
      </c>
      <c r="G117" s="55">
        <v>27190.6</v>
      </c>
      <c r="H117" s="55">
        <v>27191.64</v>
      </c>
      <c r="I117" s="55">
        <v>27191.64</v>
      </c>
      <c r="J117" s="55">
        <v>27191.64</v>
      </c>
      <c r="K117" s="55">
        <v>27191.64</v>
      </c>
      <c r="L117" s="55"/>
      <c r="M117" s="49">
        <f t="shared" si="5"/>
        <v>244719.56</v>
      </c>
      <c r="N117" s="50"/>
      <c r="O117" s="52">
        <v>95.0</v>
      </c>
      <c r="P117" s="58" t="s">
        <v>114</v>
      </c>
      <c r="Q117" s="54">
        <v>22310.33</v>
      </c>
      <c r="R117" s="55">
        <v>20656.12</v>
      </c>
      <c r="S117" s="46">
        <v>21197.26</v>
      </c>
      <c r="T117" s="56">
        <v>21331.08</v>
      </c>
      <c r="U117" s="56">
        <v>25246.15</v>
      </c>
      <c r="V117" s="56">
        <v>21358.87</v>
      </c>
      <c r="W117" s="56">
        <v>24658.12</v>
      </c>
      <c r="X117" s="56">
        <v>25134.7</v>
      </c>
      <c r="Y117" s="56">
        <v>20655.78</v>
      </c>
      <c r="Z117" s="48">
        <f t="shared" si="4"/>
        <v>202548.41</v>
      </c>
      <c r="AA117" s="2"/>
      <c r="AB117" s="2"/>
      <c r="AC117" s="2"/>
      <c r="AD117" s="2"/>
      <c r="AE117" s="2"/>
      <c r="AF117" s="2"/>
      <c r="AG117" s="3"/>
      <c r="AH117" s="2"/>
      <c r="AI117" s="4"/>
      <c r="AJ117" s="2"/>
    </row>
    <row r="118" ht="12.0" customHeight="1">
      <c r="A118" s="52">
        <v>97.0</v>
      </c>
      <c r="B118" s="58" t="s">
        <v>115</v>
      </c>
      <c r="C118" s="54">
        <v>1719.76</v>
      </c>
      <c r="D118" s="55">
        <v>1719.76</v>
      </c>
      <c r="E118" s="55">
        <v>1719.76</v>
      </c>
      <c r="F118" s="55">
        <v>1719.76</v>
      </c>
      <c r="G118" s="55">
        <v>1719.76</v>
      </c>
      <c r="H118" s="55">
        <v>1719.76</v>
      </c>
      <c r="I118" s="55">
        <v>1719.76</v>
      </c>
      <c r="J118" s="55">
        <v>1719.76</v>
      </c>
      <c r="K118" s="55">
        <v>1719.76</v>
      </c>
      <c r="L118" s="55"/>
      <c r="M118" s="49">
        <f t="shared" si="5"/>
        <v>15477.84</v>
      </c>
      <c r="N118" s="50"/>
      <c r="O118" s="52">
        <v>96.0</v>
      </c>
      <c r="P118" s="58" t="s">
        <v>115</v>
      </c>
      <c r="Q118" s="54">
        <v>1634.98</v>
      </c>
      <c r="R118" s="55">
        <v>1578.68</v>
      </c>
      <c r="S118" s="46">
        <v>1733.95</v>
      </c>
      <c r="T118" s="56">
        <v>1913.43</v>
      </c>
      <c r="U118" s="56">
        <v>1843.03</v>
      </c>
      <c r="V118" s="56">
        <v>2113.56</v>
      </c>
      <c r="W118" s="56">
        <v>1793.44</v>
      </c>
      <c r="X118" s="56">
        <v>4622.87</v>
      </c>
      <c r="Y118" s="56">
        <v>1582.66</v>
      </c>
      <c r="Z118" s="48">
        <f t="shared" si="4"/>
        <v>18816.6</v>
      </c>
      <c r="AA118" s="2"/>
      <c r="AB118" s="2"/>
      <c r="AC118" s="2"/>
      <c r="AD118" s="2"/>
      <c r="AE118" s="2"/>
      <c r="AF118" s="2"/>
      <c r="AG118" s="3"/>
      <c r="AH118" s="2"/>
      <c r="AI118" s="4"/>
      <c r="AJ118" s="2"/>
    </row>
    <row r="119" ht="12.0" customHeight="1">
      <c r="A119" s="52">
        <v>98.0</v>
      </c>
      <c r="B119" s="58" t="s">
        <v>116</v>
      </c>
      <c r="C119" s="54">
        <v>15432.08</v>
      </c>
      <c r="D119" s="55">
        <v>15439.44</v>
      </c>
      <c r="E119" s="55">
        <v>15439.44</v>
      </c>
      <c r="F119" s="55">
        <v>15439.44</v>
      </c>
      <c r="G119" s="55">
        <v>15439.44</v>
      </c>
      <c r="H119" s="55">
        <v>15439.44</v>
      </c>
      <c r="I119" s="55">
        <v>15439.44</v>
      </c>
      <c r="J119" s="55">
        <v>15439.44</v>
      </c>
      <c r="K119" s="55">
        <v>15437.6</v>
      </c>
      <c r="L119" s="55">
        <f>735.08+735.08+735.08+735.08+735.08+735.08+735.08+735.08+735.08</f>
        <v>6615.72</v>
      </c>
      <c r="M119" s="49">
        <f t="shared" si="5"/>
        <v>145561.48</v>
      </c>
      <c r="N119" s="50"/>
      <c r="O119" s="52">
        <v>97.0</v>
      </c>
      <c r="P119" s="58" t="s">
        <v>116</v>
      </c>
      <c r="Q119" s="54">
        <v>15129.65</v>
      </c>
      <c r="R119" s="55">
        <v>13712.35</v>
      </c>
      <c r="S119" s="46">
        <v>14226.16</v>
      </c>
      <c r="T119" s="56">
        <v>14593.91</v>
      </c>
      <c r="U119" s="56">
        <v>18536.53</v>
      </c>
      <c r="V119" s="56">
        <v>14099.54</v>
      </c>
      <c r="W119" s="56">
        <v>13833.51</v>
      </c>
      <c r="X119" s="56">
        <v>16386.96</v>
      </c>
      <c r="Y119" s="56">
        <v>13545.75</v>
      </c>
      <c r="Z119" s="48">
        <f t="shared" si="4"/>
        <v>134064.36</v>
      </c>
      <c r="AA119" s="2"/>
      <c r="AB119" s="2"/>
      <c r="AC119" s="2"/>
      <c r="AD119" s="2"/>
      <c r="AE119" s="2"/>
      <c r="AF119" s="2"/>
      <c r="AG119" s="3"/>
      <c r="AH119" s="2"/>
      <c r="AI119" s="4"/>
      <c r="AJ119" s="2"/>
    </row>
    <row r="120" ht="12.0" customHeight="1">
      <c r="A120" s="52">
        <v>99.0</v>
      </c>
      <c r="B120" s="58" t="s">
        <v>117</v>
      </c>
      <c r="C120" s="54">
        <v>1515.58</v>
      </c>
      <c r="D120" s="55">
        <v>1515.58</v>
      </c>
      <c r="E120" s="55">
        <v>1515.58</v>
      </c>
      <c r="F120" s="55">
        <v>1515.58</v>
      </c>
      <c r="G120" s="55">
        <v>1515.58</v>
      </c>
      <c r="H120" s="55">
        <v>1515.58</v>
      </c>
      <c r="I120" s="55">
        <v>1515.58</v>
      </c>
      <c r="J120" s="55">
        <v>1515.58</v>
      </c>
      <c r="K120" s="55">
        <v>1515.58</v>
      </c>
      <c r="L120" s="55"/>
      <c r="M120" s="49">
        <f t="shared" si="5"/>
        <v>13640.22</v>
      </c>
      <c r="N120" s="50"/>
      <c r="O120" s="52">
        <v>98.0</v>
      </c>
      <c r="P120" s="58" t="s">
        <v>117</v>
      </c>
      <c r="Q120" s="54">
        <v>1840.82</v>
      </c>
      <c r="R120" s="55">
        <v>1681.11</v>
      </c>
      <c r="S120" s="46">
        <v>1904.61</v>
      </c>
      <c r="T120" s="56">
        <v>2087.08</v>
      </c>
      <c r="U120" s="56">
        <v>1963.69</v>
      </c>
      <c r="V120" s="56">
        <v>2166.07</v>
      </c>
      <c r="W120" s="56">
        <v>1802.26</v>
      </c>
      <c r="X120" s="56">
        <v>4630.44</v>
      </c>
      <c r="Y120" s="56">
        <v>1714.22</v>
      </c>
      <c r="Z120" s="48">
        <f t="shared" si="4"/>
        <v>19790.3</v>
      </c>
      <c r="AA120" s="2"/>
      <c r="AB120" s="2"/>
      <c r="AC120" s="2"/>
      <c r="AD120" s="2"/>
      <c r="AE120" s="2"/>
      <c r="AF120" s="2"/>
      <c r="AG120" s="3"/>
      <c r="AH120" s="2"/>
      <c r="AI120" s="4"/>
      <c r="AJ120" s="2"/>
    </row>
    <row r="121" ht="12.0" customHeight="1">
      <c r="A121" s="52">
        <v>100.0</v>
      </c>
      <c r="B121" s="58" t="s">
        <v>118</v>
      </c>
      <c r="C121" s="54">
        <v>28771.09</v>
      </c>
      <c r="D121" s="55">
        <v>28758.67</v>
      </c>
      <c r="E121" s="55">
        <v>28758.67</v>
      </c>
      <c r="F121" s="55">
        <v>28741.07</v>
      </c>
      <c r="G121" s="55">
        <v>28741.07</v>
      </c>
      <c r="H121" s="55">
        <v>28746.24</v>
      </c>
      <c r="I121" s="55">
        <v>28746.24</v>
      </c>
      <c r="J121" s="55">
        <v>28736.92</v>
      </c>
      <c r="K121" s="55">
        <v>28736.92</v>
      </c>
      <c r="L121" s="55"/>
      <c r="M121" s="49">
        <f t="shared" si="5"/>
        <v>258736.89</v>
      </c>
      <c r="N121" s="50"/>
      <c r="O121" s="52">
        <v>99.0</v>
      </c>
      <c r="P121" s="58" t="s">
        <v>118</v>
      </c>
      <c r="Q121" s="54">
        <v>21542.16</v>
      </c>
      <c r="R121" s="55">
        <v>20750.87</v>
      </c>
      <c r="S121" s="46">
        <v>21517.6</v>
      </c>
      <c r="T121" s="56">
        <v>22017.21</v>
      </c>
      <c r="U121" s="56">
        <v>21713.75</v>
      </c>
      <c r="V121" s="56">
        <v>22295.49</v>
      </c>
      <c r="W121" s="56">
        <v>21914.79</v>
      </c>
      <c r="X121" s="56">
        <v>23807.65</v>
      </c>
      <c r="Y121" s="56">
        <v>20735.08</v>
      </c>
      <c r="Z121" s="48">
        <f t="shared" si="4"/>
        <v>196294.6</v>
      </c>
      <c r="AA121" s="2"/>
      <c r="AB121" s="2"/>
      <c r="AC121" s="2"/>
      <c r="AD121" s="2"/>
      <c r="AE121" s="2"/>
      <c r="AF121" s="2"/>
      <c r="AG121" s="3"/>
      <c r="AH121" s="2"/>
      <c r="AI121" s="4"/>
      <c r="AJ121" s="2"/>
    </row>
    <row r="122" ht="12.0" customHeight="1">
      <c r="A122" s="52">
        <v>101.0</v>
      </c>
      <c r="B122" s="58" t="s">
        <v>119</v>
      </c>
      <c r="C122" s="54">
        <v>40408.71</v>
      </c>
      <c r="D122" s="55">
        <v>40408.71</v>
      </c>
      <c r="E122" s="55">
        <v>40406.64</v>
      </c>
      <c r="F122" s="55">
        <v>40406.64</v>
      </c>
      <c r="G122" s="55">
        <v>40413.88</v>
      </c>
      <c r="H122" s="55">
        <v>40413.88</v>
      </c>
      <c r="I122" s="55">
        <v>40414.91</v>
      </c>
      <c r="J122" s="55">
        <v>40414.91</v>
      </c>
      <c r="K122" s="55">
        <v>40414.91</v>
      </c>
      <c r="L122" s="55"/>
      <c r="M122" s="49">
        <f t="shared" si="5"/>
        <v>363703.19</v>
      </c>
      <c r="N122" s="50"/>
      <c r="O122" s="52">
        <v>100.0</v>
      </c>
      <c r="P122" s="58" t="s">
        <v>119</v>
      </c>
      <c r="Q122" s="54">
        <v>32589.34</v>
      </c>
      <c r="R122" s="55">
        <v>31863.92</v>
      </c>
      <c r="S122" s="46">
        <v>31977.57</v>
      </c>
      <c r="T122" s="56">
        <v>33198.59</v>
      </c>
      <c r="U122" s="56">
        <v>37442.04</v>
      </c>
      <c r="V122" s="56">
        <v>32309.26</v>
      </c>
      <c r="W122" s="56">
        <v>51797.85</v>
      </c>
      <c r="X122" s="56">
        <v>34101.76</v>
      </c>
      <c r="Y122" s="56">
        <v>32036.29</v>
      </c>
      <c r="Z122" s="48">
        <f t="shared" si="4"/>
        <v>317316.62</v>
      </c>
      <c r="AA122" s="2"/>
      <c r="AB122" s="2"/>
      <c r="AC122" s="2"/>
      <c r="AD122" s="2"/>
      <c r="AE122" s="2"/>
      <c r="AF122" s="2"/>
      <c r="AG122" s="3"/>
      <c r="AH122" s="2"/>
      <c r="AI122" s="4"/>
      <c r="AJ122" s="2"/>
    </row>
    <row r="123" ht="12.0" customHeight="1">
      <c r="A123" s="52">
        <v>102.0</v>
      </c>
      <c r="B123" s="58" t="s">
        <v>120</v>
      </c>
      <c r="C123" s="54">
        <v>25432.48</v>
      </c>
      <c r="D123" s="55">
        <v>25432.48</v>
      </c>
      <c r="E123" s="55">
        <v>25432.48</v>
      </c>
      <c r="F123" s="55">
        <v>25432.48</v>
      </c>
      <c r="G123" s="55">
        <v>25431.56</v>
      </c>
      <c r="H123" s="55">
        <v>25431.56</v>
      </c>
      <c r="I123" s="55">
        <v>25431.56</v>
      </c>
      <c r="J123" s="55">
        <v>25431.56</v>
      </c>
      <c r="K123" s="55">
        <v>25431.56</v>
      </c>
      <c r="L123" s="55"/>
      <c r="M123" s="49">
        <f t="shared" si="5"/>
        <v>228887.72</v>
      </c>
      <c r="N123" s="50"/>
      <c r="O123" s="52">
        <v>101.0</v>
      </c>
      <c r="P123" s="58" t="s">
        <v>120</v>
      </c>
      <c r="Q123" s="54">
        <v>21325.74</v>
      </c>
      <c r="R123" s="55">
        <v>20685.99</v>
      </c>
      <c r="S123" s="46">
        <v>21809.43</v>
      </c>
      <c r="T123" s="56">
        <v>22038.96</v>
      </c>
      <c r="U123" s="56">
        <v>22281.94</v>
      </c>
      <c r="V123" s="56">
        <v>22102.69</v>
      </c>
      <c r="W123" s="56">
        <v>22623.03</v>
      </c>
      <c r="X123" s="56">
        <v>24296.02</v>
      </c>
      <c r="Y123" s="56">
        <v>21475.78</v>
      </c>
      <c r="Z123" s="48">
        <f t="shared" si="4"/>
        <v>198639.58</v>
      </c>
      <c r="AA123" s="2"/>
      <c r="AB123" s="2"/>
      <c r="AC123" s="2"/>
      <c r="AD123" s="2"/>
      <c r="AE123" s="2"/>
      <c r="AF123" s="2"/>
      <c r="AG123" s="3"/>
      <c r="AH123" s="2"/>
      <c r="AI123" s="4"/>
      <c r="AJ123" s="2"/>
    </row>
    <row r="124" ht="12.0" customHeight="1">
      <c r="A124" s="52">
        <v>103.0</v>
      </c>
      <c r="B124" s="58" t="s">
        <v>121</v>
      </c>
      <c r="C124" s="54">
        <v>10317.94</v>
      </c>
      <c r="D124" s="55">
        <v>10317.94</v>
      </c>
      <c r="E124" s="55">
        <v>10317.94</v>
      </c>
      <c r="F124" s="55">
        <v>10317.94</v>
      </c>
      <c r="G124" s="55">
        <v>10317.94</v>
      </c>
      <c r="H124" s="55">
        <v>10317.94</v>
      </c>
      <c r="I124" s="55">
        <v>10317.94</v>
      </c>
      <c r="J124" s="55">
        <v>10317.94</v>
      </c>
      <c r="K124" s="55">
        <v>10317.94</v>
      </c>
      <c r="L124" s="55">
        <f>710.01+710.01+710.01+710.01+710.01+710.01+710.01+710.01+710.01</f>
        <v>6390.09</v>
      </c>
      <c r="M124" s="49">
        <f t="shared" si="5"/>
        <v>99251.55</v>
      </c>
      <c r="N124" s="50"/>
      <c r="O124" s="52">
        <v>102.0</v>
      </c>
      <c r="P124" s="58" t="s">
        <v>121</v>
      </c>
      <c r="Q124" s="54">
        <v>7591.87</v>
      </c>
      <c r="R124" s="55">
        <v>7825.2</v>
      </c>
      <c r="S124" s="46">
        <v>8973.48</v>
      </c>
      <c r="T124" s="56">
        <v>6629.34</v>
      </c>
      <c r="U124" s="56">
        <v>8220.2</v>
      </c>
      <c r="V124" s="56">
        <v>8535.75</v>
      </c>
      <c r="W124" s="56">
        <v>7943.32</v>
      </c>
      <c r="X124" s="56">
        <v>7858.84</v>
      </c>
      <c r="Y124" s="56">
        <v>7374.44</v>
      </c>
      <c r="Z124" s="48">
        <f t="shared" si="4"/>
        <v>70952.44</v>
      </c>
      <c r="AA124" s="2"/>
      <c r="AB124" s="2"/>
      <c r="AC124" s="2"/>
      <c r="AD124" s="2"/>
      <c r="AE124" s="2"/>
      <c r="AF124" s="2"/>
      <c r="AG124" s="3"/>
      <c r="AH124" s="2"/>
      <c r="AI124" s="4"/>
      <c r="AJ124" s="2"/>
    </row>
    <row r="125" ht="12.0" customHeight="1">
      <c r="A125" s="52">
        <v>104.0</v>
      </c>
      <c r="B125" s="58" t="s">
        <v>122</v>
      </c>
      <c r="C125" s="54">
        <v>30723.04</v>
      </c>
      <c r="D125" s="55">
        <v>30723.04</v>
      </c>
      <c r="E125" s="55">
        <v>30714.76</v>
      </c>
      <c r="F125" s="55">
        <v>30714.76</v>
      </c>
      <c r="G125" s="55">
        <v>30714.76</v>
      </c>
      <c r="H125" s="55">
        <v>30708.55</v>
      </c>
      <c r="I125" s="55">
        <v>30715.8</v>
      </c>
      <c r="J125" s="55">
        <v>30715.8</v>
      </c>
      <c r="K125" s="55">
        <v>30715.8</v>
      </c>
      <c r="L125" s="55"/>
      <c r="M125" s="49">
        <f t="shared" si="5"/>
        <v>276446.31</v>
      </c>
      <c r="N125" s="50"/>
      <c r="O125" s="52">
        <v>103.0</v>
      </c>
      <c r="P125" s="58" t="s">
        <v>122</v>
      </c>
      <c r="Q125" s="54">
        <v>22945.61</v>
      </c>
      <c r="R125" s="55">
        <v>22725.81</v>
      </c>
      <c r="S125" s="46">
        <v>35423.45</v>
      </c>
      <c r="T125" s="56">
        <v>21098.65</v>
      </c>
      <c r="U125" s="56">
        <v>23993.09</v>
      </c>
      <c r="V125" s="56">
        <v>26522.95</v>
      </c>
      <c r="W125" s="56">
        <v>44531.89</v>
      </c>
      <c r="X125" s="56">
        <v>34790.18</v>
      </c>
      <c r="Y125" s="56">
        <v>22582.51</v>
      </c>
      <c r="Z125" s="48">
        <f t="shared" si="4"/>
        <v>254614.14</v>
      </c>
      <c r="AA125" s="2"/>
      <c r="AB125" s="2"/>
      <c r="AC125" s="2"/>
      <c r="AD125" s="2"/>
      <c r="AE125" s="2"/>
      <c r="AF125" s="2"/>
      <c r="AG125" s="3"/>
      <c r="AH125" s="2"/>
      <c r="AI125" s="4"/>
      <c r="AJ125" s="2"/>
    </row>
    <row r="126" ht="12.0" customHeight="1">
      <c r="A126" s="52">
        <v>105.0</v>
      </c>
      <c r="B126" s="58" t="s">
        <v>123</v>
      </c>
      <c r="C126" s="54">
        <v>11901.04</v>
      </c>
      <c r="D126" s="55">
        <v>11901.04</v>
      </c>
      <c r="E126" s="55">
        <v>11901.04</v>
      </c>
      <c r="F126" s="55">
        <v>11901.04</v>
      </c>
      <c r="G126" s="55">
        <v>11901.04</v>
      </c>
      <c r="H126" s="55">
        <v>11901.04</v>
      </c>
      <c r="I126" s="55">
        <v>11901.04</v>
      </c>
      <c r="J126" s="55">
        <v>11901.04</v>
      </c>
      <c r="K126" s="55">
        <v>11876.97</v>
      </c>
      <c r="L126" s="55"/>
      <c r="M126" s="49">
        <f t="shared" si="5"/>
        <v>107085.29</v>
      </c>
      <c r="N126" s="50"/>
      <c r="O126" s="52">
        <v>104.0</v>
      </c>
      <c r="P126" s="58" t="s">
        <v>123</v>
      </c>
      <c r="Q126" s="54">
        <v>11099.88</v>
      </c>
      <c r="R126" s="55">
        <v>11270.98</v>
      </c>
      <c r="S126" s="46">
        <v>12480.21</v>
      </c>
      <c r="T126" s="56">
        <v>9215.16</v>
      </c>
      <c r="U126" s="56">
        <v>11737.98</v>
      </c>
      <c r="V126" s="56">
        <v>11743.24</v>
      </c>
      <c r="W126" s="56">
        <v>12101.78</v>
      </c>
      <c r="X126" s="56">
        <v>20016.74</v>
      </c>
      <c r="Y126" s="56">
        <v>11189.16</v>
      </c>
      <c r="Z126" s="48">
        <f t="shared" si="4"/>
        <v>110855.13</v>
      </c>
      <c r="AA126" s="2"/>
      <c r="AB126" s="2"/>
      <c r="AC126" s="2"/>
      <c r="AD126" s="2"/>
      <c r="AE126" s="2"/>
      <c r="AF126" s="2"/>
      <c r="AG126" s="3"/>
      <c r="AH126" s="2"/>
      <c r="AI126" s="4"/>
      <c r="AJ126" s="2"/>
    </row>
    <row r="127" ht="12.0" customHeight="1">
      <c r="A127" s="52">
        <v>106.0</v>
      </c>
      <c r="B127" s="58" t="s">
        <v>124</v>
      </c>
      <c r="C127" s="54">
        <v>17339.48</v>
      </c>
      <c r="D127" s="55">
        <v>17339.48</v>
      </c>
      <c r="E127" s="55">
        <v>17339.48</v>
      </c>
      <c r="F127" s="55">
        <v>17339.48</v>
      </c>
      <c r="G127" s="55">
        <v>17339.48</v>
      </c>
      <c r="H127" s="55">
        <v>17339.48</v>
      </c>
      <c r="I127" s="55">
        <v>17339.48</v>
      </c>
      <c r="J127" s="55">
        <v>17339.48</v>
      </c>
      <c r="K127" s="55">
        <v>17339.48</v>
      </c>
      <c r="L127" s="55"/>
      <c r="M127" s="49">
        <f t="shared" si="5"/>
        <v>156055.32</v>
      </c>
      <c r="N127" s="50"/>
      <c r="O127" s="52">
        <v>105.0</v>
      </c>
      <c r="P127" s="58" t="s">
        <v>124</v>
      </c>
      <c r="Q127" s="54">
        <v>13474.01</v>
      </c>
      <c r="R127" s="55">
        <v>13021.86</v>
      </c>
      <c r="S127" s="46">
        <v>14792.76</v>
      </c>
      <c r="T127" s="56">
        <v>13730.48</v>
      </c>
      <c r="U127" s="56">
        <v>14165.54</v>
      </c>
      <c r="V127" s="56">
        <v>14078.61</v>
      </c>
      <c r="W127" s="56">
        <v>16359.84</v>
      </c>
      <c r="X127" s="56">
        <v>22562.92</v>
      </c>
      <c r="Y127" s="56">
        <v>13251.36</v>
      </c>
      <c r="Z127" s="48">
        <f t="shared" si="4"/>
        <v>135437.38</v>
      </c>
      <c r="AA127" s="2"/>
      <c r="AB127" s="2"/>
      <c r="AC127" s="2"/>
      <c r="AD127" s="2"/>
      <c r="AE127" s="2"/>
      <c r="AF127" s="2"/>
      <c r="AG127" s="3"/>
      <c r="AH127" s="2"/>
      <c r="AI127" s="4"/>
      <c r="AJ127" s="2"/>
    </row>
    <row r="128" ht="12.0" customHeight="1">
      <c r="A128" s="52">
        <v>107.0</v>
      </c>
      <c r="B128" s="58" t="s">
        <v>125</v>
      </c>
      <c r="C128" s="54">
        <v>14353.55</v>
      </c>
      <c r="D128" s="55">
        <v>14353.55</v>
      </c>
      <c r="E128" s="55">
        <v>14353.55</v>
      </c>
      <c r="F128" s="55">
        <v>14417.21</v>
      </c>
      <c r="G128" s="55">
        <v>14417.21</v>
      </c>
      <c r="H128" s="55">
        <v>14417.21</v>
      </c>
      <c r="I128" s="55">
        <v>14417.21</v>
      </c>
      <c r="J128" s="55">
        <v>14417.21</v>
      </c>
      <c r="K128" s="55">
        <v>14417.21</v>
      </c>
      <c r="L128" s="55"/>
      <c r="M128" s="49">
        <f t="shared" si="5"/>
        <v>129563.91</v>
      </c>
      <c r="N128" s="50"/>
      <c r="O128" s="52">
        <v>106.0</v>
      </c>
      <c r="P128" s="58" t="s">
        <v>125</v>
      </c>
      <c r="Q128" s="54">
        <v>11192.99</v>
      </c>
      <c r="R128" s="55">
        <v>11376.86</v>
      </c>
      <c r="S128" s="46">
        <v>12646.99</v>
      </c>
      <c r="T128" s="56">
        <v>12355.81</v>
      </c>
      <c r="U128" s="56">
        <v>11682.35</v>
      </c>
      <c r="V128" s="56">
        <v>11691.38</v>
      </c>
      <c r="W128" s="56">
        <v>12070.71</v>
      </c>
      <c r="X128" s="56">
        <v>17521.32</v>
      </c>
      <c r="Y128" s="56">
        <v>10691.16</v>
      </c>
      <c r="Z128" s="48">
        <f t="shared" si="4"/>
        <v>111229.57</v>
      </c>
      <c r="AA128" s="2"/>
      <c r="AB128" s="2"/>
      <c r="AC128" s="2"/>
      <c r="AD128" s="2"/>
      <c r="AE128" s="2"/>
      <c r="AF128" s="2"/>
      <c r="AG128" s="3"/>
      <c r="AH128" s="2"/>
      <c r="AI128" s="4"/>
      <c r="AJ128" s="2"/>
    </row>
    <row r="129" ht="12.0" customHeight="1">
      <c r="A129" s="52">
        <v>108.0</v>
      </c>
      <c r="B129" s="58" t="s">
        <v>126</v>
      </c>
      <c r="C129" s="54">
        <v>12899.26</v>
      </c>
      <c r="D129" s="55">
        <v>12899.26</v>
      </c>
      <c r="E129" s="55">
        <v>12899.26</v>
      </c>
      <c r="F129" s="55">
        <v>12904.43</v>
      </c>
      <c r="G129" s="55">
        <v>12904.43</v>
      </c>
      <c r="H129" s="55">
        <v>12904.43</v>
      </c>
      <c r="I129" s="55">
        <v>12904.43</v>
      </c>
      <c r="J129" s="55">
        <v>12904.43</v>
      </c>
      <c r="K129" s="55">
        <v>12904.43</v>
      </c>
      <c r="L129" s="55">
        <f>1881.63+1881.63+1881.63+1881.63+1881.63+1881.63+1881.63+1881.63+1881.63</f>
        <v>16934.67</v>
      </c>
      <c r="M129" s="49">
        <f t="shared" si="5"/>
        <v>133059.03</v>
      </c>
      <c r="N129" s="50"/>
      <c r="O129" s="52">
        <v>107.0</v>
      </c>
      <c r="P129" s="58" t="s">
        <v>126</v>
      </c>
      <c r="Q129" s="54">
        <v>9646.8</v>
      </c>
      <c r="R129" s="55">
        <v>9307.6</v>
      </c>
      <c r="S129" s="46">
        <v>9833.56</v>
      </c>
      <c r="T129" s="56">
        <v>9936.65</v>
      </c>
      <c r="U129" s="56">
        <v>10295.89</v>
      </c>
      <c r="V129" s="56">
        <v>10222.21</v>
      </c>
      <c r="W129" s="56">
        <v>9857.92</v>
      </c>
      <c r="X129" s="56">
        <v>9368.99</v>
      </c>
      <c r="Y129" s="56">
        <v>10925.3</v>
      </c>
      <c r="Z129" s="48">
        <f t="shared" si="4"/>
        <v>89394.92</v>
      </c>
      <c r="AA129" s="2"/>
      <c r="AB129" s="2"/>
      <c r="AC129" s="2"/>
      <c r="AD129" s="2"/>
      <c r="AE129" s="2"/>
      <c r="AF129" s="2"/>
      <c r="AG129" s="3"/>
      <c r="AH129" s="2"/>
      <c r="AI129" s="4"/>
      <c r="AJ129" s="2"/>
    </row>
    <row r="130" ht="12.0" customHeight="1">
      <c r="A130" s="52">
        <v>109.0</v>
      </c>
      <c r="B130" s="58" t="s">
        <v>127</v>
      </c>
      <c r="C130" s="54">
        <v>17244.48</v>
      </c>
      <c r="D130" s="55">
        <v>17238.96</v>
      </c>
      <c r="E130" s="55">
        <v>17230.68</v>
      </c>
      <c r="F130" s="55">
        <v>17230.68</v>
      </c>
      <c r="G130" s="55">
        <v>17229.76</v>
      </c>
      <c r="H130" s="55">
        <v>17229.76</v>
      </c>
      <c r="I130" s="55">
        <v>17224.24</v>
      </c>
      <c r="J130" s="55">
        <v>17224.24</v>
      </c>
      <c r="K130" s="55">
        <v>17224.24</v>
      </c>
      <c r="L130" s="55">
        <f>526.24+526.24+526.24+526.24+526.24+526.24+526.24+526.24+526.24</f>
        <v>4736.16</v>
      </c>
      <c r="M130" s="49">
        <f t="shared" si="5"/>
        <v>159813.2</v>
      </c>
      <c r="N130" s="50"/>
      <c r="O130" s="52">
        <v>108.0</v>
      </c>
      <c r="P130" s="58" t="s">
        <v>127</v>
      </c>
      <c r="Q130" s="54">
        <v>14702.39</v>
      </c>
      <c r="R130" s="55">
        <v>13829.38</v>
      </c>
      <c r="S130" s="46">
        <v>14539.45</v>
      </c>
      <c r="T130" s="56">
        <v>14642.61</v>
      </c>
      <c r="U130" s="56">
        <v>14620.27</v>
      </c>
      <c r="V130" s="56">
        <v>14785.62</v>
      </c>
      <c r="W130" s="56">
        <v>14655.11</v>
      </c>
      <c r="X130" s="56">
        <v>13659.49</v>
      </c>
      <c r="Y130" s="56">
        <v>13988.86</v>
      </c>
      <c r="Z130" s="48">
        <f t="shared" si="4"/>
        <v>129423.18</v>
      </c>
      <c r="AA130" s="2"/>
      <c r="AB130" s="2"/>
      <c r="AC130" s="2"/>
      <c r="AD130" s="2"/>
      <c r="AE130" s="2"/>
      <c r="AF130" s="2"/>
      <c r="AG130" s="3"/>
      <c r="AH130" s="2"/>
      <c r="AI130" s="4"/>
      <c r="AJ130" s="2"/>
    </row>
    <row r="131" ht="12.0" customHeight="1">
      <c r="A131" s="52">
        <v>110.0</v>
      </c>
      <c r="B131" s="58" t="s">
        <v>128</v>
      </c>
      <c r="C131" s="54">
        <v>23136.16</v>
      </c>
      <c r="D131" s="55">
        <v>23136.16</v>
      </c>
      <c r="E131" s="55">
        <v>23136.16</v>
      </c>
      <c r="F131" s="55">
        <v>23104.88</v>
      </c>
      <c r="G131" s="55">
        <v>23120.52</v>
      </c>
      <c r="H131" s="55">
        <v>23120.52</v>
      </c>
      <c r="I131" s="55">
        <v>23120.52</v>
      </c>
      <c r="J131" s="55">
        <v>23120.52</v>
      </c>
      <c r="K131" s="55">
        <v>23120.52</v>
      </c>
      <c r="L131" s="55">
        <f>6043.48+6043.48+6043.48+6043.48+6043.48+6043.48+6043.48+6043.48+6043.48</f>
        <v>54391.32</v>
      </c>
      <c r="M131" s="49">
        <f t="shared" si="5"/>
        <v>262507.28</v>
      </c>
      <c r="N131" s="50"/>
      <c r="O131" s="52">
        <v>109.0</v>
      </c>
      <c r="P131" s="58" t="s">
        <v>128</v>
      </c>
      <c r="Q131" s="54">
        <v>18842.89</v>
      </c>
      <c r="R131" s="55">
        <v>18636.37</v>
      </c>
      <c r="S131" s="46">
        <v>18816.59</v>
      </c>
      <c r="T131" s="56">
        <v>19118.25</v>
      </c>
      <c r="U131" s="56">
        <v>19301.75</v>
      </c>
      <c r="V131" s="56">
        <v>19299.11</v>
      </c>
      <c r="W131" s="56">
        <v>19063.15</v>
      </c>
      <c r="X131" s="56">
        <v>17800.66</v>
      </c>
      <c r="Y131" s="56">
        <v>21565.32</v>
      </c>
      <c r="Z131" s="48">
        <f t="shared" si="4"/>
        <v>172444.09</v>
      </c>
      <c r="AA131" s="2"/>
      <c r="AB131" s="2"/>
      <c r="AC131" s="2"/>
      <c r="AD131" s="2"/>
      <c r="AE131" s="2"/>
      <c r="AF131" s="2"/>
      <c r="AG131" s="3"/>
      <c r="AH131" s="2"/>
      <c r="AI131" s="4"/>
      <c r="AJ131" s="2"/>
    </row>
    <row r="132" ht="12.0" customHeight="1">
      <c r="A132" s="52">
        <v>111.0</v>
      </c>
      <c r="B132" s="58" t="s">
        <v>129</v>
      </c>
      <c r="C132" s="54">
        <v>7002.77</v>
      </c>
      <c r="D132" s="55">
        <v>7002.77</v>
      </c>
      <c r="E132" s="55">
        <v>7002.77</v>
      </c>
      <c r="F132" s="55">
        <v>7002.77</v>
      </c>
      <c r="G132" s="55">
        <v>7002.77</v>
      </c>
      <c r="H132" s="55">
        <v>7002.77</v>
      </c>
      <c r="I132" s="55">
        <v>7002.77</v>
      </c>
      <c r="J132" s="55">
        <v>7002.77</v>
      </c>
      <c r="K132" s="55">
        <v>7002.77</v>
      </c>
      <c r="L132" s="55">
        <f>1840+1840+1840+1840+1840+1840+1840+1840+1840</f>
        <v>16560</v>
      </c>
      <c r="M132" s="49">
        <f t="shared" si="5"/>
        <v>79584.93</v>
      </c>
      <c r="N132" s="50"/>
      <c r="O132" s="52">
        <v>110.0</v>
      </c>
      <c r="P132" s="58" t="s">
        <v>129</v>
      </c>
      <c r="Q132" s="54">
        <v>6279.83</v>
      </c>
      <c r="R132" s="55">
        <v>5715.96</v>
      </c>
      <c r="S132" s="46">
        <v>6127.96</v>
      </c>
      <c r="T132" s="56">
        <v>5249.49</v>
      </c>
      <c r="U132" s="56">
        <v>6410.68</v>
      </c>
      <c r="V132" s="56">
        <v>6304.71</v>
      </c>
      <c r="W132" s="56">
        <v>6247.53</v>
      </c>
      <c r="X132" s="56">
        <v>6347.3</v>
      </c>
      <c r="Y132" s="56">
        <v>6033.92</v>
      </c>
      <c r="Z132" s="48">
        <f t="shared" si="4"/>
        <v>54717.38</v>
      </c>
      <c r="AA132" s="2"/>
      <c r="AB132" s="2"/>
      <c r="AC132" s="2"/>
      <c r="AD132" s="2"/>
      <c r="AE132" s="2"/>
      <c r="AF132" s="2"/>
      <c r="AG132" s="3"/>
      <c r="AH132" s="2"/>
      <c r="AI132" s="4"/>
      <c r="AJ132" s="2"/>
    </row>
    <row r="133" ht="12.0" customHeight="1">
      <c r="A133" s="52">
        <v>112.0</v>
      </c>
      <c r="B133" s="58" t="s">
        <v>130</v>
      </c>
      <c r="C133" s="54">
        <v>13561.72</v>
      </c>
      <c r="D133" s="55">
        <v>13561.72</v>
      </c>
      <c r="E133" s="55">
        <v>13561.72</v>
      </c>
      <c r="F133" s="55">
        <v>13561.72</v>
      </c>
      <c r="G133" s="55">
        <v>13561.72</v>
      </c>
      <c r="H133" s="55">
        <v>13561.72</v>
      </c>
      <c r="I133" s="55">
        <v>13561.72</v>
      </c>
      <c r="J133" s="55">
        <v>13561.72</v>
      </c>
      <c r="K133" s="55">
        <v>13561.72</v>
      </c>
      <c r="L133" s="55">
        <f>281.52+281.52+281.52+281.52+281.52+281.52+281.52+281.52+281.52</f>
        <v>2533.68</v>
      </c>
      <c r="M133" s="49">
        <f t="shared" si="5"/>
        <v>124589.16</v>
      </c>
      <c r="N133" s="50"/>
      <c r="O133" s="52">
        <v>111.0</v>
      </c>
      <c r="P133" s="58" t="s">
        <v>130</v>
      </c>
      <c r="Q133" s="54">
        <v>10940.98</v>
      </c>
      <c r="R133" s="55">
        <v>10556.65</v>
      </c>
      <c r="S133" s="46">
        <v>11067.53</v>
      </c>
      <c r="T133" s="56">
        <v>10395.68</v>
      </c>
      <c r="U133" s="56">
        <v>11568.26</v>
      </c>
      <c r="V133" s="56">
        <v>11376.35</v>
      </c>
      <c r="W133" s="56">
        <v>11136.68</v>
      </c>
      <c r="X133" s="56">
        <v>10626.21</v>
      </c>
      <c r="Y133" s="56">
        <v>10756.12</v>
      </c>
      <c r="Z133" s="48">
        <f t="shared" si="4"/>
        <v>98424.46</v>
      </c>
      <c r="AA133" s="2"/>
      <c r="AB133" s="2"/>
      <c r="AC133" s="2"/>
      <c r="AD133" s="2"/>
      <c r="AE133" s="2"/>
      <c r="AF133" s="2"/>
      <c r="AG133" s="3"/>
      <c r="AH133" s="2"/>
      <c r="AI133" s="4"/>
      <c r="AJ133" s="2"/>
    </row>
    <row r="134" ht="12.0" customHeight="1">
      <c r="A134" s="52">
        <v>113.0</v>
      </c>
      <c r="B134" s="58" t="s">
        <v>131</v>
      </c>
      <c r="C134" s="54">
        <v>32244.77</v>
      </c>
      <c r="D134" s="55">
        <v>32249.94</v>
      </c>
      <c r="E134" s="55">
        <v>32243.73</v>
      </c>
      <c r="F134" s="55">
        <v>32242.7</v>
      </c>
      <c r="G134" s="55">
        <v>32242.7</v>
      </c>
      <c r="H134" s="55">
        <v>32242.7</v>
      </c>
      <c r="I134" s="55">
        <v>32242.7</v>
      </c>
      <c r="J134" s="55">
        <v>32242.7</v>
      </c>
      <c r="K134" s="55">
        <v>32237.52</v>
      </c>
      <c r="L134" s="55"/>
      <c r="M134" s="49">
        <f t="shared" si="5"/>
        <v>290189.46</v>
      </c>
      <c r="N134" s="50"/>
      <c r="O134" s="52">
        <v>112.0</v>
      </c>
      <c r="P134" s="58" t="s">
        <v>131</v>
      </c>
      <c r="Q134" s="54">
        <v>24947.31</v>
      </c>
      <c r="R134" s="55">
        <v>23020.27</v>
      </c>
      <c r="S134" s="46">
        <v>25846.66</v>
      </c>
      <c r="T134" s="56">
        <v>24633.3</v>
      </c>
      <c r="U134" s="56">
        <v>27060.41</v>
      </c>
      <c r="V134" s="56">
        <v>24321.78</v>
      </c>
      <c r="W134" s="56">
        <v>24380.31</v>
      </c>
      <c r="X134" s="56">
        <v>23652.14</v>
      </c>
      <c r="Y134" s="56">
        <v>23442.33</v>
      </c>
      <c r="Z134" s="48">
        <f t="shared" si="4"/>
        <v>221304.51</v>
      </c>
      <c r="AA134" s="2"/>
      <c r="AB134" s="2"/>
      <c r="AC134" s="2"/>
      <c r="AD134" s="2"/>
      <c r="AE134" s="2"/>
      <c r="AF134" s="2"/>
      <c r="AG134" s="3"/>
      <c r="AH134" s="2"/>
      <c r="AI134" s="4"/>
      <c r="AJ134" s="2"/>
    </row>
    <row r="135" ht="12.0" customHeight="1">
      <c r="A135" s="52">
        <v>114.0</v>
      </c>
      <c r="B135" s="58" t="s">
        <v>132</v>
      </c>
      <c r="C135" s="54">
        <v>12359.28</v>
      </c>
      <c r="D135" s="55">
        <v>12359.28</v>
      </c>
      <c r="E135" s="55">
        <v>12359.28</v>
      </c>
      <c r="F135" s="55">
        <v>12359.28</v>
      </c>
      <c r="G135" s="55">
        <v>12350.08</v>
      </c>
      <c r="H135" s="55">
        <v>12350.08</v>
      </c>
      <c r="I135" s="55">
        <v>12350.08</v>
      </c>
      <c r="J135" s="55">
        <v>12350.08</v>
      </c>
      <c r="K135" s="55">
        <v>12350.08</v>
      </c>
      <c r="L135" s="55">
        <f>1441.64+1441.64+1441.64+1441.64+1441.64+1441.64+1441.64+1441.64+1441.64</f>
        <v>12974.76</v>
      </c>
      <c r="M135" s="49">
        <f t="shared" si="5"/>
        <v>124162.28</v>
      </c>
      <c r="N135" s="50"/>
      <c r="O135" s="52">
        <v>113.0</v>
      </c>
      <c r="P135" s="58" t="s">
        <v>132</v>
      </c>
      <c r="Q135" s="54">
        <v>10265.63</v>
      </c>
      <c r="R135" s="55">
        <v>9839.69</v>
      </c>
      <c r="S135" s="46">
        <v>18434.55</v>
      </c>
      <c r="T135" s="56">
        <v>9339.3</v>
      </c>
      <c r="U135" s="56">
        <v>12576.64</v>
      </c>
      <c r="V135" s="56">
        <v>11381.85</v>
      </c>
      <c r="W135" s="56">
        <v>11680.79</v>
      </c>
      <c r="X135" s="56">
        <v>10131.12</v>
      </c>
      <c r="Y135" s="56">
        <v>10173.24</v>
      </c>
      <c r="Z135" s="48">
        <f t="shared" si="4"/>
        <v>103822.81</v>
      </c>
      <c r="AA135" s="2"/>
      <c r="AB135" s="2"/>
      <c r="AC135" s="2"/>
      <c r="AD135" s="2"/>
      <c r="AE135" s="2"/>
      <c r="AF135" s="2"/>
      <c r="AG135" s="3"/>
      <c r="AH135" s="2"/>
      <c r="AI135" s="4"/>
      <c r="AJ135" s="2"/>
    </row>
    <row r="136" ht="12.0" customHeight="1">
      <c r="A136" s="52">
        <v>115.0</v>
      </c>
      <c r="B136" s="58" t="s">
        <v>133</v>
      </c>
      <c r="C136" s="54">
        <v>23997.28</v>
      </c>
      <c r="D136" s="55">
        <v>23448.04</v>
      </c>
      <c r="E136" s="55">
        <v>23448.04</v>
      </c>
      <c r="F136" s="55">
        <v>23448.04</v>
      </c>
      <c r="G136" s="55">
        <v>23442.52</v>
      </c>
      <c r="H136" s="55">
        <v>23442.52</v>
      </c>
      <c r="I136" s="55">
        <v>23416.76</v>
      </c>
      <c r="J136" s="55">
        <v>23416.76</v>
      </c>
      <c r="K136" s="55">
        <v>23416.76</v>
      </c>
      <c r="L136" s="55">
        <f>2104.04+885.96+885.96+885.96+885.96+885.96+885.96</f>
        <v>7419.8</v>
      </c>
      <c r="M136" s="49">
        <f t="shared" si="5"/>
        <v>218896.52</v>
      </c>
      <c r="N136" s="50"/>
      <c r="O136" s="52">
        <v>114.0</v>
      </c>
      <c r="P136" s="58" t="s">
        <v>133</v>
      </c>
      <c r="Q136" s="54">
        <v>24255.23</v>
      </c>
      <c r="R136" s="55">
        <v>24606.79</v>
      </c>
      <c r="S136" s="46">
        <v>27894.1</v>
      </c>
      <c r="T136" s="56">
        <v>54788.13</v>
      </c>
      <c r="U136" s="56">
        <v>35921.18</v>
      </c>
      <c r="V136" s="56">
        <v>38210.32</v>
      </c>
      <c r="W136" s="56">
        <v>23603.93</v>
      </c>
      <c r="X136" s="56">
        <v>25275.97</v>
      </c>
      <c r="Y136" s="56">
        <v>25420.92</v>
      </c>
      <c r="Z136" s="48">
        <f t="shared" si="4"/>
        <v>279976.57</v>
      </c>
      <c r="AA136" s="2"/>
      <c r="AB136" s="2"/>
      <c r="AC136" s="2"/>
      <c r="AD136" s="2"/>
      <c r="AE136" s="2"/>
      <c r="AF136" s="2"/>
      <c r="AG136" s="3"/>
      <c r="AH136" s="2"/>
      <c r="AI136" s="4"/>
      <c r="AJ136" s="2"/>
    </row>
    <row r="137" ht="12.0" customHeight="1">
      <c r="A137" s="52">
        <v>116.0</v>
      </c>
      <c r="B137" s="58" t="s">
        <v>134</v>
      </c>
      <c r="C137" s="54">
        <v>24187.72</v>
      </c>
      <c r="D137" s="55">
        <v>24187.72</v>
      </c>
      <c r="E137" s="55">
        <v>24187.72</v>
      </c>
      <c r="F137" s="55">
        <v>24187.72</v>
      </c>
      <c r="G137" s="55">
        <v>24177.6</v>
      </c>
      <c r="H137" s="55">
        <v>24177.6</v>
      </c>
      <c r="I137" s="55">
        <v>24177.6</v>
      </c>
      <c r="J137" s="55">
        <v>24177.6</v>
      </c>
      <c r="K137" s="55">
        <v>24177.6</v>
      </c>
      <c r="L137" s="55"/>
      <c r="M137" s="49">
        <f t="shared" si="5"/>
        <v>217638.88</v>
      </c>
      <c r="N137" s="50"/>
      <c r="O137" s="52">
        <v>115.0</v>
      </c>
      <c r="P137" s="58" t="s">
        <v>134</v>
      </c>
      <c r="Q137" s="54">
        <v>24306.78</v>
      </c>
      <c r="R137" s="55">
        <v>24085.97</v>
      </c>
      <c r="S137" s="46">
        <v>28158.02</v>
      </c>
      <c r="T137" s="56">
        <v>40851.42</v>
      </c>
      <c r="U137" s="56">
        <v>84872.76</v>
      </c>
      <c r="V137" s="56">
        <v>24969.92</v>
      </c>
      <c r="W137" s="56">
        <v>24567.41</v>
      </c>
      <c r="X137" s="56">
        <v>26037.83</v>
      </c>
      <c r="Y137" s="56">
        <v>23617.63</v>
      </c>
      <c r="Z137" s="48">
        <f t="shared" si="4"/>
        <v>301467.74</v>
      </c>
      <c r="AA137" s="2"/>
      <c r="AB137" s="2"/>
      <c r="AC137" s="2"/>
      <c r="AD137" s="2"/>
      <c r="AE137" s="2"/>
      <c r="AF137" s="2"/>
      <c r="AG137" s="3"/>
      <c r="AH137" s="2"/>
      <c r="AI137" s="4"/>
      <c r="AJ137" s="2"/>
    </row>
    <row r="138" ht="12.0" customHeight="1">
      <c r="A138" s="65">
        <v>117.0</v>
      </c>
      <c r="B138" s="58" t="s">
        <v>135</v>
      </c>
      <c r="C138" s="54">
        <v>16223.72</v>
      </c>
      <c r="D138" s="55">
        <v>16223.72</v>
      </c>
      <c r="E138" s="55">
        <v>16223.72</v>
      </c>
      <c r="F138" s="55">
        <v>16223.72</v>
      </c>
      <c r="G138" s="55">
        <v>16223.72</v>
      </c>
      <c r="H138" s="55">
        <v>16223.72</v>
      </c>
      <c r="I138" s="55">
        <v>16223.72</v>
      </c>
      <c r="J138" s="55">
        <v>16223.72</v>
      </c>
      <c r="K138" s="55">
        <v>16223.72</v>
      </c>
      <c r="L138" s="55"/>
      <c r="M138" s="49">
        <f t="shared" si="5"/>
        <v>146013.48</v>
      </c>
      <c r="N138" s="50"/>
      <c r="O138" s="52">
        <v>116.0</v>
      </c>
      <c r="P138" s="58" t="s">
        <v>135</v>
      </c>
      <c r="Q138" s="54">
        <v>15287.14</v>
      </c>
      <c r="R138" s="55">
        <v>14956.16</v>
      </c>
      <c r="S138" s="46">
        <v>17229.87</v>
      </c>
      <c r="T138" s="56">
        <v>16569.99</v>
      </c>
      <c r="U138" s="56">
        <v>20547.51</v>
      </c>
      <c r="V138" s="56">
        <v>15111.23</v>
      </c>
      <c r="W138" s="56">
        <v>14347.76</v>
      </c>
      <c r="X138" s="56">
        <v>14560.43</v>
      </c>
      <c r="Y138" s="56">
        <v>15421.81</v>
      </c>
      <c r="Z138" s="48">
        <f t="shared" si="4"/>
        <v>144031.9</v>
      </c>
      <c r="AA138" s="2"/>
      <c r="AB138" s="2"/>
      <c r="AC138" s="2"/>
      <c r="AD138" s="2"/>
      <c r="AE138" s="2"/>
      <c r="AF138" s="2"/>
      <c r="AG138" s="3"/>
      <c r="AH138" s="2"/>
      <c r="AI138" s="4"/>
      <c r="AJ138" s="2"/>
    </row>
    <row r="139" ht="12.0" customHeight="1">
      <c r="A139" s="52">
        <v>117.0</v>
      </c>
      <c r="B139" s="58" t="s">
        <v>136</v>
      </c>
      <c r="C139" s="54">
        <v>16191.64</v>
      </c>
      <c r="D139" s="55">
        <v>16191.64</v>
      </c>
      <c r="E139" s="55">
        <v>16191.64</v>
      </c>
      <c r="F139" s="55">
        <v>16191.64</v>
      </c>
      <c r="G139" s="55">
        <v>16191.64</v>
      </c>
      <c r="H139" s="55">
        <v>16191.64</v>
      </c>
      <c r="I139" s="55">
        <v>16191.64</v>
      </c>
      <c r="J139" s="55">
        <v>16191.64</v>
      </c>
      <c r="K139" s="55">
        <v>16191.64</v>
      </c>
      <c r="L139" s="55"/>
      <c r="M139" s="49">
        <f t="shared" si="5"/>
        <v>145724.76</v>
      </c>
      <c r="N139" s="50"/>
      <c r="O139" s="52">
        <v>116.0</v>
      </c>
      <c r="P139" s="58" t="s">
        <v>136</v>
      </c>
      <c r="Q139" s="54">
        <v>14301.02</v>
      </c>
      <c r="R139" s="55">
        <v>14599.09</v>
      </c>
      <c r="S139" s="46">
        <v>16920.98</v>
      </c>
      <c r="T139" s="56">
        <v>29680.76</v>
      </c>
      <c r="U139" s="56">
        <v>20366.09</v>
      </c>
      <c r="V139" s="56">
        <v>14561.36</v>
      </c>
      <c r="W139" s="56">
        <v>14374.11</v>
      </c>
      <c r="X139" s="56">
        <v>14290.04</v>
      </c>
      <c r="Y139" s="56">
        <v>13544.58</v>
      </c>
      <c r="Z139" s="48">
        <f t="shared" si="4"/>
        <v>152638.03</v>
      </c>
      <c r="AA139" s="2"/>
      <c r="AB139" s="2"/>
      <c r="AC139" s="2"/>
      <c r="AD139" s="2"/>
      <c r="AE139" s="2"/>
      <c r="AF139" s="2"/>
      <c r="AG139" s="3"/>
      <c r="AH139" s="2"/>
      <c r="AI139" s="4"/>
      <c r="AJ139" s="2"/>
    </row>
    <row r="140" ht="12.0" customHeight="1">
      <c r="A140" s="52">
        <v>118.0</v>
      </c>
      <c r="B140" s="58" t="s">
        <v>137</v>
      </c>
      <c r="C140" s="66">
        <v>15548.0</v>
      </c>
      <c r="D140" s="55">
        <v>15548.0</v>
      </c>
      <c r="E140" s="55">
        <v>15548.0</v>
      </c>
      <c r="F140" s="55">
        <v>15548.0</v>
      </c>
      <c r="G140" s="55">
        <v>15548.0</v>
      </c>
      <c r="H140" s="55">
        <v>15548.0</v>
      </c>
      <c r="I140" s="55">
        <v>15548.0</v>
      </c>
      <c r="J140" s="55">
        <v>15571.0</v>
      </c>
      <c r="K140" s="55">
        <v>15571.0</v>
      </c>
      <c r="L140" s="55">
        <f>737.84+737.84+737.84+737.84+737.84+737.84+737.84+737.84+737.84</f>
        <v>6640.56</v>
      </c>
      <c r="M140" s="49">
        <f t="shared" si="5"/>
        <v>146618.56</v>
      </c>
      <c r="N140" s="50"/>
      <c r="O140" s="52">
        <v>117.0</v>
      </c>
      <c r="P140" s="58" t="s">
        <v>137</v>
      </c>
      <c r="Q140" s="54">
        <v>17602.25</v>
      </c>
      <c r="R140" s="55">
        <v>13804.58</v>
      </c>
      <c r="S140" s="54">
        <v>14281.97</v>
      </c>
      <c r="T140" s="56">
        <v>15090.51</v>
      </c>
      <c r="U140" s="56">
        <v>19570.36</v>
      </c>
      <c r="V140" s="56">
        <v>14238.59</v>
      </c>
      <c r="W140" s="56">
        <v>13887.6</v>
      </c>
      <c r="X140" s="56">
        <v>15382.55</v>
      </c>
      <c r="Y140" s="56">
        <v>14936.0</v>
      </c>
      <c r="Z140" s="55">
        <f t="shared" si="4"/>
        <v>138794.41</v>
      </c>
      <c r="AA140" s="2"/>
      <c r="AB140" s="2"/>
      <c r="AC140" s="2"/>
      <c r="AD140" s="2"/>
      <c r="AE140" s="2"/>
      <c r="AF140" s="2"/>
      <c r="AG140" s="3"/>
      <c r="AH140" s="2"/>
      <c r="AI140" s="4"/>
      <c r="AJ140" s="2"/>
    </row>
    <row r="141" ht="12.0" customHeight="1">
      <c r="A141" s="52">
        <v>119.0</v>
      </c>
      <c r="B141" s="58" t="s">
        <v>138</v>
      </c>
      <c r="C141" s="46">
        <v>11279.2</v>
      </c>
      <c r="D141" s="48">
        <v>11279.2</v>
      </c>
      <c r="E141" s="48">
        <v>11279.2</v>
      </c>
      <c r="F141" s="48">
        <v>11279.2</v>
      </c>
      <c r="G141" s="48">
        <v>11282.88</v>
      </c>
      <c r="H141" s="48">
        <v>11282.88</v>
      </c>
      <c r="I141" s="48">
        <v>11282.88</v>
      </c>
      <c r="J141" s="48">
        <v>11282.88</v>
      </c>
      <c r="K141" s="48">
        <v>11283.8</v>
      </c>
      <c r="L141" s="48">
        <f>377.2+377.2+377.2+377.2+377.2+377.2+377.2+377.2+377.2</f>
        <v>3394.8</v>
      </c>
      <c r="M141" s="49">
        <f t="shared" si="5"/>
        <v>104926.92</v>
      </c>
      <c r="N141" s="50"/>
      <c r="O141" s="65">
        <v>118.0</v>
      </c>
      <c r="P141" s="67" t="s">
        <v>138</v>
      </c>
      <c r="Q141" s="68">
        <v>11796.8</v>
      </c>
      <c r="R141" s="48">
        <v>11545.78</v>
      </c>
      <c r="S141" s="46">
        <v>11453.06</v>
      </c>
      <c r="T141" s="51">
        <v>12633.99</v>
      </c>
      <c r="U141" s="51">
        <v>14236.15</v>
      </c>
      <c r="V141" s="51">
        <v>11424.58</v>
      </c>
      <c r="W141" s="51">
        <v>11167.2</v>
      </c>
      <c r="X141" s="51">
        <v>13181.89</v>
      </c>
      <c r="Y141" s="51">
        <v>11726.69</v>
      </c>
      <c r="Z141" s="48">
        <f t="shared" si="4"/>
        <v>109166.14</v>
      </c>
      <c r="AA141" s="2"/>
      <c r="AB141" s="2"/>
      <c r="AC141" s="2"/>
      <c r="AD141" s="2"/>
      <c r="AE141" s="2"/>
      <c r="AF141" s="2"/>
      <c r="AG141" s="3"/>
      <c r="AH141" s="2"/>
      <c r="AI141" s="4"/>
      <c r="AJ141" s="2"/>
    </row>
    <row r="142" ht="12.0" customHeight="1">
      <c r="A142" s="52">
        <v>120.0</v>
      </c>
      <c r="B142" s="58" t="s">
        <v>139</v>
      </c>
      <c r="C142" s="54">
        <v>2438.92</v>
      </c>
      <c r="D142" s="55">
        <v>2438.92</v>
      </c>
      <c r="E142" s="55">
        <v>2438.92</v>
      </c>
      <c r="F142" s="55">
        <v>2438.92</v>
      </c>
      <c r="G142" s="55">
        <v>2438.92</v>
      </c>
      <c r="H142" s="55">
        <v>2438.92</v>
      </c>
      <c r="I142" s="55">
        <v>2438.92</v>
      </c>
      <c r="J142" s="55">
        <v>2438.92</v>
      </c>
      <c r="K142" s="55">
        <v>2438.92</v>
      </c>
      <c r="L142" s="55"/>
      <c r="M142" s="49">
        <f t="shared" si="5"/>
        <v>21950.28</v>
      </c>
      <c r="N142" s="50"/>
      <c r="O142" s="52">
        <v>119.0</v>
      </c>
      <c r="P142" s="58" t="s">
        <v>139</v>
      </c>
      <c r="Q142" s="66">
        <v>2352.1</v>
      </c>
      <c r="R142" s="55">
        <v>2560.62</v>
      </c>
      <c r="S142" s="46">
        <v>2710.06</v>
      </c>
      <c r="T142" s="56">
        <v>4482.13</v>
      </c>
      <c r="U142" s="56">
        <v>5067.34</v>
      </c>
      <c r="V142" s="56">
        <v>2640.09</v>
      </c>
      <c r="W142" s="56">
        <v>4145.17</v>
      </c>
      <c r="X142" s="56">
        <v>4704.14</v>
      </c>
      <c r="Y142" s="56">
        <v>2527.66</v>
      </c>
      <c r="Z142" s="48">
        <f t="shared" si="4"/>
        <v>31189.31</v>
      </c>
      <c r="AA142" s="2"/>
      <c r="AB142" s="2"/>
      <c r="AC142" s="2"/>
      <c r="AD142" s="2"/>
      <c r="AE142" s="2"/>
      <c r="AF142" s="2"/>
      <c r="AG142" s="3"/>
      <c r="AH142" s="2"/>
      <c r="AI142" s="4"/>
      <c r="AJ142" s="2"/>
    </row>
    <row r="143" ht="12.0" customHeight="1">
      <c r="A143" s="52">
        <v>121.0</v>
      </c>
      <c r="B143" s="58" t="s">
        <v>140</v>
      </c>
      <c r="C143" s="54">
        <v>11248.84</v>
      </c>
      <c r="D143" s="55">
        <v>11248.84</v>
      </c>
      <c r="E143" s="55">
        <v>11248.84</v>
      </c>
      <c r="F143" s="55">
        <v>11248.84</v>
      </c>
      <c r="G143" s="55">
        <v>11248.84</v>
      </c>
      <c r="H143" s="55">
        <v>11248.84</v>
      </c>
      <c r="I143" s="55">
        <v>11248.84</v>
      </c>
      <c r="J143" s="55">
        <v>11248.84</v>
      </c>
      <c r="K143" s="55">
        <v>11248.84</v>
      </c>
      <c r="L143" s="55">
        <f>746.12+746.12+746.12+746.12+746.12+746.12+746.12+746.12+746.12</f>
        <v>6715.08</v>
      </c>
      <c r="M143" s="49">
        <f t="shared" si="5"/>
        <v>107954.64</v>
      </c>
      <c r="N143" s="50"/>
      <c r="O143" s="52">
        <v>120.0</v>
      </c>
      <c r="P143" s="58" t="s">
        <v>140</v>
      </c>
      <c r="Q143" s="66">
        <v>11187.59</v>
      </c>
      <c r="R143" s="55">
        <v>10993.65</v>
      </c>
      <c r="S143" s="46">
        <v>14535.33</v>
      </c>
      <c r="T143" s="56">
        <v>12377.97</v>
      </c>
      <c r="U143" s="56">
        <v>15173.42</v>
      </c>
      <c r="V143" s="56">
        <v>12064.7</v>
      </c>
      <c r="W143" s="56">
        <v>14556.79</v>
      </c>
      <c r="X143" s="56">
        <v>13276.31</v>
      </c>
      <c r="Y143" s="56">
        <v>11258.36</v>
      </c>
      <c r="Z143" s="48">
        <f t="shared" si="4"/>
        <v>115424.12</v>
      </c>
      <c r="AA143" s="2"/>
      <c r="AB143" s="2"/>
      <c r="AC143" s="2"/>
      <c r="AD143" s="2"/>
      <c r="AE143" s="2"/>
      <c r="AF143" s="2"/>
      <c r="AG143" s="3"/>
      <c r="AH143" s="2"/>
      <c r="AI143" s="4"/>
      <c r="AJ143" s="2"/>
    </row>
    <row r="144" ht="12.0" customHeight="1">
      <c r="A144" s="52">
        <v>122.0</v>
      </c>
      <c r="B144" s="58" t="s">
        <v>141</v>
      </c>
      <c r="C144" s="54">
        <v>5931.24</v>
      </c>
      <c r="D144" s="55">
        <v>5931.24</v>
      </c>
      <c r="E144" s="55">
        <v>5933.08</v>
      </c>
      <c r="F144" s="55">
        <v>5933.08</v>
      </c>
      <c r="G144" s="55">
        <v>5933.08</v>
      </c>
      <c r="H144" s="55">
        <v>5933.08</v>
      </c>
      <c r="I144" s="55">
        <v>5933.08</v>
      </c>
      <c r="J144" s="55">
        <v>5933.08</v>
      </c>
      <c r="K144" s="55">
        <v>5933.08</v>
      </c>
      <c r="L144" s="55"/>
      <c r="M144" s="49">
        <f t="shared" si="5"/>
        <v>53394.04</v>
      </c>
      <c r="N144" s="50"/>
      <c r="O144" s="52">
        <v>121.0</v>
      </c>
      <c r="P144" s="58" t="s">
        <v>141</v>
      </c>
      <c r="Q144" s="66">
        <v>5664.98</v>
      </c>
      <c r="R144" s="55">
        <v>6033.86</v>
      </c>
      <c r="S144" s="46">
        <v>6068.8</v>
      </c>
      <c r="T144" s="56">
        <v>6329.09</v>
      </c>
      <c r="U144" s="56">
        <v>17160.7</v>
      </c>
      <c r="V144" s="56">
        <v>6254.82</v>
      </c>
      <c r="W144" s="56">
        <v>13476.02</v>
      </c>
      <c r="X144" s="56">
        <v>5436.12</v>
      </c>
      <c r="Y144" s="56">
        <v>5559.71</v>
      </c>
      <c r="Z144" s="48">
        <f t="shared" si="4"/>
        <v>71984.1</v>
      </c>
      <c r="AA144" s="2"/>
      <c r="AB144" s="2"/>
      <c r="AC144" s="2"/>
      <c r="AD144" s="2"/>
      <c r="AE144" s="2"/>
      <c r="AF144" s="2"/>
      <c r="AG144" s="3"/>
      <c r="AH144" s="2"/>
      <c r="AI144" s="4"/>
      <c r="AJ144" s="2"/>
    </row>
    <row r="145" ht="12.0" customHeight="1">
      <c r="A145" s="52">
        <v>123.0</v>
      </c>
      <c r="B145" s="58" t="s">
        <v>142</v>
      </c>
      <c r="C145" s="54">
        <v>5158.44</v>
      </c>
      <c r="D145" s="55">
        <v>5158.44</v>
      </c>
      <c r="E145" s="55">
        <v>5157.52</v>
      </c>
      <c r="F145" s="55">
        <v>5157.52</v>
      </c>
      <c r="G145" s="55">
        <v>5157.52</v>
      </c>
      <c r="H145" s="55">
        <v>5157.52</v>
      </c>
      <c r="I145" s="55">
        <v>5157.52</v>
      </c>
      <c r="J145" s="55">
        <v>5157.52</v>
      </c>
      <c r="K145" s="55">
        <v>5157.52</v>
      </c>
      <c r="L145" s="55">
        <f>670.68+670.68+670.68+670.68+670.68+670.68+670.68+670.68+670.68</f>
        <v>6036.12</v>
      </c>
      <c r="M145" s="49">
        <f t="shared" si="5"/>
        <v>52455.64</v>
      </c>
      <c r="N145" s="50"/>
      <c r="O145" s="52">
        <v>122.0</v>
      </c>
      <c r="P145" s="58" t="s">
        <v>142</v>
      </c>
      <c r="Q145" s="66">
        <v>4793.45</v>
      </c>
      <c r="R145" s="55">
        <v>4939.14</v>
      </c>
      <c r="S145" s="46">
        <v>6392.31</v>
      </c>
      <c r="T145" s="56">
        <v>17304.6</v>
      </c>
      <c r="U145" s="56">
        <v>8296.82</v>
      </c>
      <c r="V145" s="56">
        <v>9811.39</v>
      </c>
      <c r="W145" s="56">
        <v>4670.07</v>
      </c>
      <c r="X145" s="56">
        <v>4653.35</v>
      </c>
      <c r="Y145" s="56">
        <v>4430.57</v>
      </c>
      <c r="Z145" s="48">
        <f t="shared" si="4"/>
        <v>65291.7</v>
      </c>
      <c r="AA145" s="2"/>
      <c r="AB145" s="2"/>
      <c r="AC145" s="2"/>
      <c r="AD145" s="2"/>
      <c r="AE145" s="2"/>
      <c r="AF145" s="2"/>
      <c r="AG145" s="3"/>
      <c r="AH145" s="2"/>
      <c r="AI145" s="4"/>
      <c r="AJ145" s="2"/>
    </row>
    <row r="146" ht="12.0" customHeight="1">
      <c r="A146" s="44">
        <v>124.0</v>
      </c>
      <c r="B146" s="58" t="s">
        <v>143</v>
      </c>
      <c r="C146" s="54">
        <v>4413.77</v>
      </c>
      <c r="D146" s="55">
        <v>4413.77</v>
      </c>
      <c r="E146" s="55">
        <v>4413.77</v>
      </c>
      <c r="F146" s="55">
        <v>4411.28</v>
      </c>
      <c r="G146" s="55">
        <v>4411.28</v>
      </c>
      <c r="H146" s="55">
        <v>4411.28</v>
      </c>
      <c r="I146" s="55">
        <v>4411.28</v>
      </c>
      <c r="J146" s="55">
        <v>4411.28</v>
      </c>
      <c r="K146" s="55">
        <v>4411.28</v>
      </c>
      <c r="L146" s="55"/>
      <c r="M146" s="49">
        <f t="shared" si="5"/>
        <v>39708.99</v>
      </c>
      <c r="N146" s="50"/>
      <c r="O146" s="52">
        <v>123.0</v>
      </c>
      <c r="P146" s="58" t="s">
        <v>143</v>
      </c>
      <c r="Q146" s="66">
        <v>4523.09</v>
      </c>
      <c r="R146" s="55">
        <v>4804.78</v>
      </c>
      <c r="S146" s="46">
        <v>5368.43</v>
      </c>
      <c r="T146" s="56">
        <v>5483.93</v>
      </c>
      <c r="U146" s="56">
        <v>7586.02</v>
      </c>
      <c r="V146" s="56">
        <v>10589.29</v>
      </c>
      <c r="W146" s="56">
        <v>4447.84</v>
      </c>
      <c r="X146" s="56">
        <v>5343.85</v>
      </c>
      <c r="Y146" s="56">
        <v>4419.95</v>
      </c>
      <c r="Z146" s="48">
        <f t="shared" si="4"/>
        <v>52567.18</v>
      </c>
      <c r="AA146" s="2"/>
      <c r="AB146" s="2"/>
      <c r="AC146" s="2"/>
      <c r="AD146" s="2"/>
      <c r="AE146" s="2"/>
      <c r="AF146" s="2"/>
      <c r="AG146" s="3"/>
      <c r="AH146" s="2"/>
      <c r="AI146" s="4"/>
      <c r="AJ146" s="2"/>
    </row>
    <row r="147" ht="12.0" customHeight="1">
      <c r="A147" s="52">
        <v>125.0</v>
      </c>
      <c r="B147" s="58" t="s">
        <v>144</v>
      </c>
      <c r="C147" s="54">
        <v>8557.01</v>
      </c>
      <c r="D147" s="55">
        <v>8557.01</v>
      </c>
      <c r="E147" s="55">
        <v>8557.01</v>
      </c>
      <c r="F147" s="55">
        <v>8557.01</v>
      </c>
      <c r="G147" s="55">
        <v>8557.01</v>
      </c>
      <c r="H147" s="55">
        <v>8557.01</v>
      </c>
      <c r="I147" s="55">
        <v>8557.01</v>
      </c>
      <c r="J147" s="55">
        <v>8148.53</v>
      </c>
      <c r="K147" s="55">
        <v>8148.53</v>
      </c>
      <c r="L147" s="55">
        <f>284.28+284.28+284.28+284.28+284.28+284.28+284.28+652.8+652.8</f>
        <v>3295.56</v>
      </c>
      <c r="M147" s="49">
        <f t="shared" si="5"/>
        <v>79491.69</v>
      </c>
      <c r="N147" s="50"/>
      <c r="O147" s="52">
        <v>124.0</v>
      </c>
      <c r="P147" s="58" t="s">
        <v>144</v>
      </c>
      <c r="Q147" s="66">
        <v>8828.52</v>
      </c>
      <c r="R147" s="55">
        <v>8775.5</v>
      </c>
      <c r="S147" s="46">
        <v>10216.62</v>
      </c>
      <c r="T147" s="56">
        <v>10061.3</v>
      </c>
      <c r="U147" s="56">
        <v>11443.5</v>
      </c>
      <c r="V147" s="56">
        <v>9013.37</v>
      </c>
      <c r="W147" s="56">
        <v>11452.94</v>
      </c>
      <c r="X147" s="56">
        <v>13361.69</v>
      </c>
      <c r="Y147" s="56">
        <v>8429.61</v>
      </c>
      <c r="Z147" s="48">
        <f t="shared" si="4"/>
        <v>91583.05</v>
      </c>
      <c r="AA147" s="2"/>
      <c r="AB147" s="2"/>
      <c r="AC147" s="2"/>
      <c r="AD147" s="2"/>
      <c r="AE147" s="2"/>
      <c r="AF147" s="2"/>
      <c r="AG147" s="3"/>
      <c r="AH147" s="2"/>
      <c r="AI147" s="4"/>
      <c r="AJ147" s="2"/>
    </row>
    <row r="148" ht="12.0" customHeight="1">
      <c r="A148" s="44">
        <v>126.0</v>
      </c>
      <c r="B148" s="58" t="s">
        <v>145</v>
      </c>
      <c r="C148" s="54">
        <v>5801.52</v>
      </c>
      <c r="D148" s="55">
        <v>5801.52</v>
      </c>
      <c r="E148" s="55">
        <v>5801.52</v>
      </c>
      <c r="F148" s="55">
        <v>5801.52</v>
      </c>
      <c r="G148" s="55">
        <v>5801.52</v>
      </c>
      <c r="H148" s="55">
        <v>5801.52</v>
      </c>
      <c r="I148" s="55">
        <v>5801.52</v>
      </c>
      <c r="J148" s="55">
        <v>5393.04</v>
      </c>
      <c r="K148" s="55">
        <v>5393.04</v>
      </c>
      <c r="L148" s="55">
        <f>398.36+398.36</f>
        <v>796.72</v>
      </c>
      <c r="M148" s="49">
        <f t="shared" si="5"/>
        <v>52193.44</v>
      </c>
      <c r="N148" s="50"/>
      <c r="O148" s="52">
        <v>125.0</v>
      </c>
      <c r="P148" s="58" t="s">
        <v>145</v>
      </c>
      <c r="Q148" s="66">
        <v>5798.04</v>
      </c>
      <c r="R148" s="55">
        <v>5956.29</v>
      </c>
      <c r="S148" s="46">
        <v>7234.7</v>
      </c>
      <c r="T148" s="56">
        <v>6511.65</v>
      </c>
      <c r="U148" s="56">
        <v>9162.64</v>
      </c>
      <c r="V148" s="56">
        <v>6062.09</v>
      </c>
      <c r="W148" s="56">
        <v>8417.56</v>
      </c>
      <c r="X148" s="56">
        <v>8219.02</v>
      </c>
      <c r="Y148" s="56">
        <v>6200.97</v>
      </c>
      <c r="Z148" s="48">
        <f t="shared" si="4"/>
        <v>63562.96</v>
      </c>
      <c r="AA148" s="2"/>
      <c r="AB148" s="2"/>
      <c r="AC148" s="2"/>
      <c r="AD148" s="2"/>
      <c r="AE148" s="2"/>
      <c r="AF148" s="2"/>
      <c r="AG148" s="3"/>
      <c r="AH148" s="2"/>
      <c r="AI148" s="4"/>
      <c r="AJ148" s="2"/>
    </row>
    <row r="149" ht="13.5" customHeight="1">
      <c r="A149" s="44">
        <v>127.0</v>
      </c>
      <c r="B149" s="53" t="s">
        <v>146</v>
      </c>
      <c r="C149" s="54">
        <v>5945.04</v>
      </c>
      <c r="D149" s="59">
        <v>5945.04</v>
      </c>
      <c r="E149" s="59">
        <v>5945.04</v>
      </c>
      <c r="F149" s="59">
        <v>5945.04</v>
      </c>
      <c r="G149" s="59">
        <v>5945.04</v>
      </c>
      <c r="H149" s="59">
        <v>5945.04</v>
      </c>
      <c r="I149" s="59">
        <v>5945.04</v>
      </c>
      <c r="J149" s="59">
        <v>5945.04</v>
      </c>
      <c r="K149" s="59">
        <v>5945.04</v>
      </c>
      <c r="L149" s="55"/>
      <c r="M149" s="49">
        <f t="shared" si="5"/>
        <v>53505.36</v>
      </c>
      <c r="N149" s="50"/>
      <c r="O149" s="44">
        <v>126.0</v>
      </c>
      <c r="P149" s="53" t="s">
        <v>146</v>
      </c>
      <c r="Q149" s="66">
        <v>5970.34</v>
      </c>
      <c r="R149" s="59">
        <v>6270.62</v>
      </c>
      <c r="S149" s="46">
        <v>7260.55</v>
      </c>
      <c r="T149" s="56">
        <v>7021.04</v>
      </c>
      <c r="U149" s="56">
        <v>9109.09</v>
      </c>
      <c r="V149" s="56">
        <v>10716.07</v>
      </c>
      <c r="W149" s="56">
        <v>5709.75</v>
      </c>
      <c r="X149" s="56">
        <v>5716.53</v>
      </c>
      <c r="Y149" s="56">
        <v>5643.07</v>
      </c>
      <c r="Z149" s="48">
        <f t="shared" si="4"/>
        <v>63417.06</v>
      </c>
      <c r="AA149" s="2"/>
      <c r="AB149" s="2"/>
      <c r="AC149" s="2"/>
      <c r="AD149" s="2"/>
      <c r="AE149" s="2"/>
      <c r="AF149" s="2"/>
      <c r="AG149" s="3"/>
      <c r="AH149" s="2"/>
      <c r="AI149" s="4"/>
      <c r="AJ149" s="2"/>
    </row>
    <row r="150" ht="12.0" customHeight="1">
      <c r="A150" s="12">
        <v>128.0</v>
      </c>
      <c r="B150" s="17" t="s">
        <v>3</v>
      </c>
      <c r="C150" s="61" t="s">
        <v>4</v>
      </c>
      <c r="D150" s="9"/>
      <c r="E150" s="9"/>
      <c r="F150" s="9"/>
      <c r="G150" s="9"/>
      <c r="H150" s="9"/>
      <c r="I150" s="9"/>
      <c r="J150" s="9"/>
      <c r="K150" s="9"/>
      <c r="L150" s="15" t="s">
        <v>5</v>
      </c>
      <c r="M150" s="15" t="s">
        <v>6</v>
      </c>
      <c r="N150" s="16"/>
      <c r="O150" s="12" t="s">
        <v>2</v>
      </c>
      <c r="P150" s="17" t="s">
        <v>3</v>
      </c>
      <c r="Q150" s="14" t="s">
        <v>7</v>
      </c>
      <c r="R150" s="9"/>
      <c r="S150" s="9"/>
      <c r="T150" s="9"/>
      <c r="U150" s="9"/>
      <c r="V150" s="9"/>
      <c r="W150" s="9"/>
      <c r="X150" s="9"/>
      <c r="Y150" s="9"/>
      <c r="Z150" s="18" t="s">
        <v>8</v>
      </c>
      <c r="AA150" s="27"/>
      <c r="AB150" s="2"/>
      <c r="AC150" s="27"/>
      <c r="AD150" s="28"/>
      <c r="AE150" s="2"/>
      <c r="AF150" s="29"/>
      <c r="AG150" s="3"/>
      <c r="AH150" s="29"/>
      <c r="AI150" s="30"/>
      <c r="AJ150" s="31"/>
    </row>
    <row r="151" ht="11.25" customHeight="1">
      <c r="A151" s="19"/>
      <c r="B151" s="19"/>
      <c r="C151" s="62" t="s">
        <v>9</v>
      </c>
      <c r="D151" s="63" t="s">
        <v>10</v>
      </c>
      <c r="E151" s="23" t="s">
        <v>11</v>
      </c>
      <c r="F151" s="23" t="s">
        <v>12</v>
      </c>
      <c r="G151" s="23" t="s">
        <v>13</v>
      </c>
      <c r="H151" s="24" t="s">
        <v>14</v>
      </c>
      <c r="I151" s="24" t="s">
        <v>15</v>
      </c>
      <c r="J151" s="24" t="s">
        <v>16</v>
      </c>
      <c r="K151" s="63" t="s">
        <v>17</v>
      </c>
      <c r="L151" s="19"/>
      <c r="M151" s="19"/>
      <c r="N151" s="16"/>
      <c r="O151" s="19"/>
      <c r="P151" s="19"/>
      <c r="Q151" s="21" t="s">
        <v>9</v>
      </c>
      <c r="R151" s="22" t="s">
        <v>10</v>
      </c>
      <c r="S151" s="21" t="s">
        <v>11</v>
      </c>
      <c r="T151" s="21" t="s">
        <v>12</v>
      </c>
      <c r="U151" s="21" t="s">
        <v>13</v>
      </c>
      <c r="V151" s="24" t="s">
        <v>14</v>
      </c>
      <c r="W151" s="24" t="s">
        <v>15</v>
      </c>
      <c r="X151" s="24" t="s">
        <v>16</v>
      </c>
      <c r="Y151" s="22" t="s">
        <v>17</v>
      </c>
      <c r="Z151" s="19"/>
      <c r="AA151" s="33"/>
      <c r="AB151" s="2"/>
      <c r="AC151" s="33"/>
      <c r="AD151" s="28"/>
      <c r="AE151" s="2"/>
      <c r="AF151" s="29"/>
      <c r="AG151" s="3"/>
      <c r="AH151" s="29"/>
      <c r="AI151" s="30"/>
      <c r="AJ151" s="31"/>
    </row>
    <row r="152" ht="0.75" customHeight="1">
      <c r="A152" s="19"/>
      <c r="B152" s="19"/>
      <c r="C152" s="32"/>
      <c r="E152" s="19"/>
      <c r="F152" s="19"/>
      <c r="G152" s="19"/>
      <c r="H152" s="19"/>
      <c r="I152" s="19"/>
      <c r="J152" s="19"/>
      <c r="L152" s="19"/>
      <c r="M152" s="19"/>
      <c r="N152" s="16"/>
      <c r="O152" s="19"/>
      <c r="P152" s="19"/>
      <c r="Q152" s="19"/>
      <c r="S152" s="19"/>
      <c r="T152" s="19"/>
      <c r="U152" s="19"/>
      <c r="V152" s="19"/>
      <c r="W152" s="19"/>
      <c r="X152" s="19"/>
      <c r="Z152" s="19"/>
      <c r="AA152" s="27"/>
      <c r="AB152" s="2"/>
      <c r="AC152" s="27"/>
      <c r="AD152" s="28"/>
      <c r="AE152" s="2"/>
      <c r="AF152" s="29"/>
      <c r="AG152" s="3"/>
      <c r="AH152" s="29"/>
      <c r="AI152" s="30"/>
      <c r="AJ152" s="31"/>
    </row>
    <row r="153" ht="11.25" customHeight="1">
      <c r="A153" s="19"/>
      <c r="B153" s="19"/>
      <c r="C153" s="32"/>
      <c r="E153" s="19"/>
      <c r="F153" s="19"/>
      <c r="G153" s="19"/>
      <c r="H153" s="19"/>
      <c r="I153" s="19"/>
      <c r="J153" s="19"/>
      <c r="L153" s="19"/>
      <c r="M153" s="19"/>
      <c r="N153" s="16"/>
      <c r="O153" s="19"/>
      <c r="P153" s="19"/>
      <c r="Q153" s="19"/>
      <c r="S153" s="19"/>
      <c r="T153" s="19"/>
      <c r="U153" s="19"/>
      <c r="V153" s="19"/>
      <c r="W153" s="19"/>
      <c r="X153" s="19"/>
      <c r="Z153" s="19"/>
      <c r="AA153" s="29"/>
      <c r="AB153" s="2"/>
      <c r="AC153" s="29"/>
      <c r="AD153" s="28"/>
      <c r="AE153" s="34"/>
      <c r="AF153" s="29"/>
      <c r="AG153" s="3"/>
      <c r="AH153" s="33"/>
      <c r="AI153" s="30"/>
      <c r="AJ153" s="31"/>
    </row>
    <row r="154" ht="12.0" customHeight="1">
      <c r="A154" s="19"/>
      <c r="B154" s="19"/>
      <c r="C154" s="32"/>
      <c r="E154" s="19"/>
      <c r="F154" s="19"/>
      <c r="G154" s="19"/>
      <c r="H154" s="19"/>
      <c r="I154" s="19"/>
      <c r="J154" s="19"/>
      <c r="L154" s="19"/>
      <c r="M154" s="19"/>
      <c r="N154" s="16"/>
      <c r="O154" s="19"/>
      <c r="P154" s="19"/>
      <c r="Q154" s="19"/>
      <c r="S154" s="19"/>
      <c r="T154" s="19"/>
      <c r="U154" s="19"/>
      <c r="V154" s="19"/>
      <c r="W154" s="19"/>
      <c r="X154" s="19"/>
      <c r="Z154" s="19"/>
      <c r="AA154" s="29"/>
      <c r="AB154" s="2"/>
      <c r="AC154" s="29"/>
      <c r="AD154" s="28"/>
      <c r="AE154" s="2"/>
      <c r="AF154" s="29"/>
      <c r="AG154" s="3"/>
      <c r="AH154" s="29"/>
      <c r="AI154" s="30"/>
      <c r="AJ154" s="31"/>
    </row>
    <row r="155" ht="29.25" customHeight="1">
      <c r="A155" s="19"/>
      <c r="B155" s="19"/>
      <c r="C155" s="32"/>
      <c r="E155" s="19"/>
      <c r="F155" s="19"/>
      <c r="G155" s="19"/>
      <c r="H155" s="19"/>
      <c r="I155" s="19"/>
      <c r="J155" s="19"/>
      <c r="L155" s="19"/>
      <c r="M155" s="19"/>
      <c r="N155" s="16"/>
      <c r="O155" s="19"/>
      <c r="P155" s="19"/>
      <c r="Q155" s="19"/>
      <c r="S155" s="19"/>
      <c r="T155" s="19"/>
      <c r="U155" s="19"/>
      <c r="V155" s="19"/>
      <c r="W155" s="19"/>
      <c r="X155" s="19"/>
      <c r="Z155" s="19"/>
      <c r="AA155" s="29"/>
      <c r="AB155" s="2"/>
      <c r="AC155" s="29"/>
      <c r="AD155" s="28"/>
      <c r="AE155" s="2"/>
      <c r="AF155" s="29"/>
      <c r="AG155" s="3"/>
      <c r="AH155" s="29"/>
      <c r="AI155" s="30"/>
      <c r="AJ155" s="31"/>
    </row>
    <row r="156" ht="13.5" customHeight="1">
      <c r="A156" s="35"/>
      <c r="B156" s="35"/>
      <c r="C156" s="37"/>
      <c r="E156" s="35"/>
      <c r="F156" s="35"/>
      <c r="G156" s="35"/>
      <c r="H156" s="35"/>
      <c r="I156" s="35"/>
      <c r="J156" s="35"/>
      <c r="L156" s="35"/>
      <c r="M156" s="35"/>
      <c r="N156" s="16"/>
      <c r="O156" s="35"/>
      <c r="P156" s="35"/>
      <c r="Q156" s="35"/>
      <c r="S156" s="35"/>
      <c r="T156" s="35"/>
      <c r="U156" s="35"/>
      <c r="V156" s="35"/>
      <c r="W156" s="35"/>
      <c r="X156" s="35"/>
      <c r="Z156" s="35"/>
      <c r="AA156" s="2"/>
      <c r="AB156" s="2"/>
      <c r="AC156" s="2"/>
      <c r="AD156" s="2"/>
      <c r="AE156" s="2"/>
      <c r="AF156" s="2"/>
      <c r="AG156" s="3"/>
      <c r="AH156" s="2"/>
      <c r="AI156" s="4"/>
      <c r="AJ156" s="2"/>
    </row>
    <row r="157" ht="12.0" customHeight="1">
      <c r="A157" s="38">
        <v>1.0</v>
      </c>
      <c r="B157" s="38">
        <v>2.0</v>
      </c>
      <c r="C157" s="64">
        <v>3.0</v>
      </c>
      <c r="D157" s="42">
        <v>4.0</v>
      </c>
      <c r="E157" s="38">
        <v>5.0</v>
      </c>
      <c r="F157" s="42">
        <v>6.0</v>
      </c>
      <c r="G157" s="38">
        <v>7.0</v>
      </c>
      <c r="H157" s="42"/>
      <c r="I157" s="38"/>
      <c r="J157" s="38"/>
      <c r="K157" s="42">
        <v>8.0</v>
      </c>
      <c r="L157" s="38">
        <v>6.0</v>
      </c>
      <c r="M157" s="38">
        <v>7.0</v>
      </c>
      <c r="N157" s="43"/>
      <c r="O157" s="38">
        <v>1.0</v>
      </c>
      <c r="P157" s="39">
        <v>2.0</v>
      </c>
      <c r="Q157" s="38">
        <v>3.0</v>
      </c>
      <c r="R157" s="38">
        <v>4.0</v>
      </c>
      <c r="S157" s="42">
        <v>5.0</v>
      </c>
      <c r="T157" s="38">
        <v>6.0</v>
      </c>
      <c r="U157" s="42">
        <v>7.0</v>
      </c>
      <c r="V157" s="38"/>
      <c r="W157" s="38"/>
      <c r="X157" s="42"/>
      <c r="Y157" s="38">
        <v>8.0</v>
      </c>
      <c r="Z157" s="38">
        <v>11.0</v>
      </c>
      <c r="AA157" s="2"/>
      <c r="AB157" s="2"/>
      <c r="AC157" s="2"/>
      <c r="AD157" s="2"/>
      <c r="AE157" s="2"/>
      <c r="AF157" s="2"/>
      <c r="AG157" s="3"/>
      <c r="AH157" s="2"/>
      <c r="AI157" s="4"/>
      <c r="AJ157" s="2"/>
    </row>
    <row r="158" ht="12.0" customHeight="1">
      <c r="A158" s="52">
        <v>128.0</v>
      </c>
      <c r="B158" s="58" t="s">
        <v>147</v>
      </c>
      <c r="C158" s="54">
        <v>64120.32</v>
      </c>
      <c r="D158" s="47">
        <v>64120.32</v>
      </c>
      <c r="E158" s="55">
        <v>64123.08</v>
      </c>
      <c r="F158" s="55">
        <v>64123.08</v>
      </c>
      <c r="G158" s="55">
        <v>64123.08</v>
      </c>
      <c r="H158" s="55">
        <v>64123.08</v>
      </c>
      <c r="I158" s="55">
        <v>64121.24</v>
      </c>
      <c r="J158" s="55">
        <v>64134.12</v>
      </c>
      <c r="K158" s="55">
        <v>64134.12</v>
      </c>
      <c r="L158" s="55">
        <f>6946.92+6946.92+6946.92+6946.92+6946.92+6946.92+6946.92+6946.92+6946.92</f>
        <v>62522.28</v>
      </c>
      <c r="M158" s="49">
        <f t="shared" ref="M158:M177" si="6">SUM(C158:L158)</f>
        <v>639644.72</v>
      </c>
      <c r="N158" s="50"/>
      <c r="O158" s="52">
        <v>127.0</v>
      </c>
      <c r="P158" s="58" t="s">
        <v>147</v>
      </c>
      <c r="Q158" s="66">
        <v>54480.77</v>
      </c>
      <c r="R158" s="47">
        <v>51213.57</v>
      </c>
      <c r="S158" s="46">
        <v>59536.91</v>
      </c>
      <c r="T158" s="56">
        <v>56667.26</v>
      </c>
      <c r="U158" s="56">
        <v>56643.64</v>
      </c>
      <c r="V158" s="56">
        <v>55627.27</v>
      </c>
      <c r="W158" s="56">
        <v>67075.1</v>
      </c>
      <c r="X158" s="56">
        <v>50632.32</v>
      </c>
      <c r="Y158" s="56">
        <v>51987.1</v>
      </c>
      <c r="Z158" s="48">
        <f t="shared" ref="Z158:Z177" si="7">SUM(Q158:Y158)</f>
        <v>503863.94</v>
      </c>
      <c r="AA158" s="2"/>
      <c r="AB158" s="2"/>
      <c r="AC158" s="2"/>
      <c r="AD158" s="2"/>
      <c r="AE158" s="2"/>
      <c r="AF158" s="2"/>
      <c r="AG158" s="3"/>
      <c r="AH158" s="2"/>
      <c r="AI158" s="4"/>
      <c r="AJ158" s="2"/>
    </row>
    <row r="159" ht="12.0" customHeight="1">
      <c r="A159" s="52">
        <v>129.0</v>
      </c>
      <c r="B159" s="58" t="s">
        <v>148</v>
      </c>
      <c r="C159" s="54">
        <v>34684.0</v>
      </c>
      <c r="D159" s="55">
        <v>34693.2</v>
      </c>
      <c r="E159" s="55">
        <v>34693.2</v>
      </c>
      <c r="F159" s="55">
        <v>34693.2</v>
      </c>
      <c r="G159" s="55">
        <v>34693.2</v>
      </c>
      <c r="H159" s="55">
        <v>34693.2</v>
      </c>
      <c r="I159" s="55">
        <v>34673.88</v>
      </c>
      <c r="J159" s="55">
        <v>34673.88</v>
      </c>
      <c r="K159" s="55">
        <v>34673.88</v>
      </c>
      <c r="L159" s="55">
        <f>1968.8+1968.8+1968.8+1968.8+1968.8+1968.8+1968.8+1968.8+1968.8</f>
        <v>17719.2</v>
      </c>
      <c r="M159" s="49">
        <f t="shared" si="6"/>
        <v>329890.84</v>
      </c>
      <c r="N159" s="50"/>
      <c r="O159" s="52">
        <v>128.0</v>
      </c>
      <c r="P159" s="58" t="s">
        <v>148</v>
      </c>
      <c r="Q159" s="66">
        <v>29225.78</v>
      </c>
      <c r="R159" s="55">
        <v>35844.64</v>
      </c>
      <c r="S159" s="46">
        <v>29573.69</v>
      </c>
      <c r="T159" s="56">
        <v>32725.02</v>
      </c>
      <c r="U159" s="56">
        <v>38439.97</v>
      </c>
      <c r="V159" s="56">
        <v>31910.18</v>
      </c>
      <c r="W159" s="56">
        <v>32562.95</v>
      </c>
      <c r="X159" s="56">
        <v>38224.67</v>
      </c>
      <c r="Y159" s="56">
        <v>29163.2</v>
      </c>
      <c r="Z159" s="48">
        <f t="shared" si="7"/>
        <v>297670.1</v>
      </c>
      <c r="AA159" s="2"/>
      <c r="AB159" s="2"/>
      <c r="AC159" s="2"/>
      <c r="AD159" s="2"/>
      <c r="AE159" s="2"/>
      <c r="AF159" s="2"/>
      <c r="AG159" s="3"/>
      <c r="AH159" s="2"/>
      <c r="AI159" s="4"/>
      <c r="AJ159" s="2"/>
    </row>
    <row r="160" ht="12.0" customHeight="1">
      <c r="A160" s="52">
        <v>130.0</v>
      </c>
      <c r="B160" s="58" t="s">
        <v>149</v>
      </c>
      <c r="C160" s="54">
        <v>26811.56</v>
      </c>
      <c r="D160" s="55">
        <v>26811.56</v>
      </c>
      <c r="E160" s="55">
        <v>26811.56</v>
      </c>
      <c r="F160" s="55">
        <v>26811.56</v>
      </c>
      <c r="G160" s="55">
        <v>26811.56</v>
      </c>
      <c r="H160" s="55">
        <v>26811.56</v>
      </c>
      <c r="I160" s="55">
        <v>26811.56</v>
      </c>
      <c r="J160" s="55">
        <v>26811.56</v>
      </c>
      <c r="K160" s="55">
        <v>26807.88</v>
      </c>
      <c r="L160" s="55"/>
      <c r="M160" s="49">
        <f t="shared" si="6"/>
        <v>241300.36</v>
      </c>
      <c r="N160" s="50"/>
      <c r="O160" s="52">
        <v>129.0</v>
      </c>
      <c r="P160" s="58" t="s">
        <v>149</v>
      </c>
      <c r="Q160" s="66">
        <v>22221.72</v>
      </c>
      <c r="R160" s="55">
        <v>21744.05</v>
      </c>
      <c r="S160" s="46">
        <v>22341.4</v>
      </c>
      <c r="T160" s="56">
        <v>24359.71</v>
      </c>
      <c r="U160" s="56">
        <v>22711.82</v>
      </c>
      <c r="V160" s="56">
        <v>33739.53</v>
      </c>
      <c r="W160" s="56">
        <v>22436.44</v>
      </c>
      <c r="X160" s="56">
        <v>39563.41</v>
      </c>
      <c r="Y160" s="56">
        <v>22653.55</v>
      </c>
      <c r="Z160" s="48">
        <f t="shared" si="7"/>
        <v>231771.63</v>
      </c>
      <c r="AA160" s="2"/>
      <c r="AB160" s="2"/>
      <c r="AC160" s="2"/>
      <c r="AD160" s="2"/>
      <c r="AE160" s="2"/>
      <c r="AF160" s="2"/>
      <c r="AG160" s="3"/>
      <c r="AH160" s="2"/>
      <c r="AI160" s="4"/>
      <c r="AJ160" s="2"/>
    </row>
    <row r="161" ht="12.0" customHeight="1">
      <c r="A161" s="52">
        <v>131.0</v>
      </c>
      <c r="B161" s="58" t="s">
        <v>150</v>
      </c>
      <c r="C161" s="54">
        <v>26544.3</v>
      </c>
      <c r="D161" s="55">
        <v>26544.3</v>
      </c>
      <c r="E161" s="55">
        <v>26544.3</v>
      </c>
      <c r="F161" s="55">
        <v>26544.3</v>
      </c>
      <c r="G161" s="55">
        <v>26544.3</v>
      </c>
      <c r="H161" s="55">
        <v>26544.3</v>
      </c>
      <c r="I161" s="55">
        <v>26544.3</v>
      </c>
      <c r="J161" s="55">
        <v>26544.3</v>
      </c>
      <c r="K161" s="55">
        <v>26543.38</v>
      </c>
      <c r="L161" s="55"/>
      <c r="M161" s="49">
        <f t="shared" si="6"/>
        <v>238897.78</v>
      </c>
      <c r="N161" s="50"/>
      <c r="O161" s="52">
        <v>130.0</v>
      </c>
      <c r="P161" s="58" t="s">
        <v>150</v>
      </c>
      <c r="Q161" s="66">
        <v>21695.42</v>
      </c>
      <c r="R161" s="55">
        <v>21250.92</v>
      </c>
      <c r="S161" s="46">
        <v>21950.32</v>
      </c>
      <c r="T161" s="56">
        <v>22131.54</v>
      </c>
      <c r="U161" s="56">
        <v>31554.69</v>
      </c>
      <c r="V161" s="56">
        <v>25563.54</v>
      </c>
      <c r="W161" s="56">
        <v>21871.53</v>
      </c>
      <c r="X161" s="56">
        <v>26381.36</v>
      </c>
      <c r="Y161" s="56">
        <v>22640.37</v>
      </c>
      <c r="Z161" s="48">
        <f t="shared" si="7"/>
        <v>215039.69</v>
      </c>
      <c r="AA161" s="2"/>
      <c r="AB161" s="2"/>
      <c r="AC161" s="2"/>
      <c r="AD161" s="2"/>
      <c r="AE161" s="2"/>
      <c r="AF161" s="2"/>
      <c r="AG161" s="3"/>
      <c r="AH161" s="2"/>
      <c r="AI161" s="4"/>
      <c r="AJ161" s="2"/>
    </row>
    <row r="162" ht="12.0" customHeight="1">
      <c r="A162" s="52">
        <v>132.0</v>
      </c>
      <c r="B162" s="58" t="s">
        <v>151</v>
      </c>
      <c r="C162" s="54">
        <v>26694.72</v>
      </c>
      <c r="D162" s="55">
        <v>26698.4</v>
      </c>
      <c r="E162" s="55">
        <v>26698.4</v>
      </c>
      <c r="F162" s="55">
        <v>26698.4</v>
      </c>
      <c r="G162" s="55">
        <v>26701.16</v>
      </c>
      <c r="H162" s="55">
        <v>26701.16</v>
      </c>
      <c r="I162" s="55">
        <v>26703.92</v>
      </c>
      <c r="J162" s="55">
        <v>26705.76</v>
      </c>
      <c r="K162" s="55">
        <v>26698.4</v>
      </c>
      <c r="L162" s="55"/>
      <c r="M162" s="49">
        <f t="shared" si="6"/>
        <v>240300.32</v>
      </c>
      <c r="N162" s="50"/>
      <c r="O162" s="52">
        <v>131.0</v>
      </c>
      <c r="P162" s="58" t="s">
        <v>151</v>
      </c>
      <c r="Q162" s="66">
        <v>21797.55</v>
      </c>
      <c r="R162" s="55">
        <v>23699.05</v>
      </c>
      <c r="S162" s="46">
        <v>22293.1</v>
      </c>
      <c r="T162" s="56">
        <v>22514.77</v>
      </c>
      <c r="U162" s="56">
        <v>32273.31</v>
      </c>
      <c r="V162" s="56">
        <v>31920.96</v>
      </c>
      <c r="W162" s="56">
        <v>49739.22</v>
      </c>
      <c r="X162" s="56">
        <v>21281.79</v>
      </c>
      <c r="Y162" s="56">
        <v>29971.56</v>
      </c>
      <c r="Z162" s="48">
        <f t="shared" si="7"/>
        <v>255491.31</v>
      </c>
      <c r="AA162" s="2"/>
      <c r="AB162" s="2"/>
      <c r="AC162" s="2"/>
      <c r="AD162" s="2"/>
      <c r="AE162" s="2"/>
      <c r="AF162" s="2"/>
      <c r="AG162" s="3"/>
      <c r="AH162" s="2"/>
      <c r="AI162" s="4"/>
      <c r="AJ162" s="2"/>
    </row>
    <row r="163" ht="12.0" customHeight="1">
      <c r="A163" s="52">
        <v>133.0</v>
      </c>
      <c r="B163" s="58" t="s">
        <v>152</v>
      </c>
      <c r="C163" s="54">
        <v>30478.68</v>
      </c>
      <c r="D163" s="55">
        <v>30478.68</v>
      </c>
      <c r="E163" s="55">
        <v>30478.68</v>
      </c>
      <c r="F163" s="55">
        <v>30478.68</v>
      </c>
      <c r="G163" s="55">
        <v>30478.68</v>
      </c>
      <c r="H163" s="55">
        <v>30478.68</v>
      </c>
      <c r="I163" s="55">
        <v>30478.68</v>
      </c>
      <c r="J163" s="55">
        <v>30478.68</v>
      </c>
      <c r="K163" s="55">
        <v>30478.68</v>
      </c>
      <c r="L163" s="55"/>
      <c r="M163" s="49">
        <f t="shared" si="6"/>
        <v>274308.12</v>
      </c>
      <c r="N163" s="50"/>
      <c r="O163" s="52">
        <v>132.0</v>
      </c>
      <c r="P163" s="58" t="s">
        <v>152</v>
      </c>
      <c r="Q163" s="66">
        <v>26598.42</v>
      </c>
      <c r="R163" s="55">
        <v>25975.89</v>
      </c>
      <c r="S163" s="46">
        <v>26901.45</v>
      </c>
      <c r="T163" s="56">
        <v>27194.38</v>
      </c>
      <c r="U163" s="56">
        <v>27751.17</v>
      </c>
      <c r="V163" s="56">
        <v>27835.55</v>
      </c>
      <c r="W163" s="56">
        <v>27212.43</v>
      </c>
      <c r="X163" s="56">
        <v>27009.09</v>
      </c>
      <c r="Y163" s="56">
        <v>26366.59</v>
      </c>
      <c r="Z163" s="48">
        <f t="shared" si="7"/>
        <v>242844.97</v>
      </c>
      <c r="AA163" s="2"/>
      <c r="AB163" s="2"/>
      <c r="AC163" s="2"/>
      <c r="AD163" s="2"/>
      <c r="AE163" s="2"/>
      <c r="AF163" s="2"/>
      <c r="AG163" s="3"/>
      <c r="AH163" s="2"/>
      <c r="AI163" s="4"/>
      <c r="AJ163" s="2"/>
    </row>
    <row r="164" ht="12.0" customHeight="1">
      <c r="A164" s="52">
        <v>134.0</v>
      </c>
      <c r="B164" s="58" t="s">
        <v>153</v>
      </c>
      <c r="C164" s="54">
        <v>1395.23</v>
      </c>
      <c r="D164" s="55">
        <v>1395.23</v>
      </c>
      <c r="E164" s="55">
        <v>1395.23</v>
      </c>
      <c r="F164" s="55">
        <v>1395.23</v>
      </c>
      <c r="G164" s="55">
        <v>1395.23</v>
      </c>
      <c r="H164" s="55">
        <v>1395.23</v>
      </c>
      <c r="I164" s="55">
        <v>1395.23</v>
      </c>
      <c r="J164" s="55">
        <v>1395.23</v>
      </c>
      <c r="K164" s="55">
        <v>1395.23</v>
      </c>
      <c r="L164" s="55"/>
      <c r="M164" s="49">
        <f t="shared" si="6"/>
        <v>12557.07</v>
      </c>
      <c r="N164" s="50"/>
      <c r="O164" s="52">
        <v>133.0</v>
      </c>
      <c r="P164" s="58" t="s">
        <v>153</v>
      </c>
      <c r="Q164" s="66">
        <v>920.0</v>
      </c>
      <c r="R164" s="55">
        <v>940.99</v>
      </c>
      <c r="S164" s="46">
        <v>1001.08</v>
      </c>
      <c r="T164" s="56">
        <v>951.53</v>
      </c>
      <c r="U164" s="56">
        <v>1785.23</v>
      </c>
      <c r="V164" s="56">
        <v>962.42</v>
      </c>
      <c r="W164" s="56">
        <v>957.82</v>
      </c>
      <c r="X164" s="56">
        <v>1037.26</v>
      </c>
      <c r="Y164" s="56">
        <v>1185.87</v>
      </c>
      <c r="Z164" s="48">
        <f t="shared" si="7"/>
        <v>9742.2</v>
      </c>
      <c r="AA164" s="2"/>
      <c r="AB164" s="2"/>
      <c r="AC164" s="2"/>
      <c r="AD164" s="2"/>
      <c r="AE164" s="2"/>
      <c r="AF164" s="2"/>
      <c r="AG164" s="3"/>
      <c r="AH164" s="2"/>
      <c r="AI164" s="4"/>
      <c r="AJ164" s="2"/>
    </row>
    <row r="165" ht="12.0" customHeight="1">
      <c r="A165" s="52">
        <v>135.0</v>
      </c>
      <c r="B165" s="58" t="s">
        <v>154</v>
      </c>
      <c r="C165" s="54">
        <v>12981.03</v>
      </c>
      <c r="D165" s="55">
        <v>12981.03</v>
      </c>
      <c r="E165" s="55">
        <v>12981.03</v>
      </c>
      <c r="F165" s="55">
        <v>12981.03</v>
      </c>
      <c r="G165" s="55">
        <v>12981.03</v>
      </c>
      <c r="H165" s="55">
        <v>12981.03</v>
      </c>
      <c r="I165" s="55">
        <v>12981.03</v>
      </c>
      <c r="J165" s="55">
        <v>12981.03</v>
      </c>
      <c r="K165" s="55">
        <v>12981.03</v>
      </c>
      <c r="L165" s="55"/>
      <c r="M165" s="49">
        <f t="shared" si="6"/>
        <v>116829.27</v>
      </c>
      <c r="N165" s="50"/>
      <c r="O165" s="52">
        <v>134.0</v>
      </c>
      <c r="P165" s="58" t="s">
        <v>154</v>
      </c>
      <c r="Q165" s="66">
        <v>9330.78</v>
      </c>
      <c r="R165" s="55">
        <v>9063.45</v>
      </c>
      <c r="S165" s="46">
        <v>9519.45</v>
      </c>
      <c r="T165" s="56">
        <v>9703.75</v>
      </c>
      <c r="U165" s="56">
        <v>9765.57</v>
      </c>
      <c r="V165" s="56">
        <v>9858.35</v>
      </c>
      <c r="W165" s="56">
        <v>9649.59</v>
      </c>
      <c r="X165" s="56">
        <v>12745.45</v>
      </c>
      <c r="Y165" s="56">
        <v>9087.73</v>
      </c>
      <c r="Z165" s="48">
        <f t="shared" si="7"/>
        <v>88724.12</v>
      </c>
      <c r="AA165" s="2"/>
      <c r="AB165" s="2"/>
      <c r="AC165" s="2"/>
      <c r="AD165" s="2"/>
      <c r="AE165" s="2"/>
      <c r="AF165" s="2"/>
      <c r="AG165" s="3"/>
      <c r="AH165" s="2"/>
      <c r="AI165" s="4"/>
      <c r="AJ165" s="2"/>
    </row>
    <row r="166" ht="12.0" customHeight="1">
      <c r="A166" s="52">
        <v>136.0</v>
      </c>
      <c r="B166" s="58" t="s">
        <v>155</v>
      </c>
      <c r="C166" s="54">
        <v>7800.68</v>
      </c>
      <c r="D166" s="55">
        <v>7800.68</v>
      </c>
      <c r="E166" s="55">
        <v>7800.68</v>
      </c>
      <c r="F166" s="55">
        <v>7800.68</v>
      </c>
      <c r="G166" s="55">
        <v>7800.68</v>
      </c>
      <c r="H166" s="55">
        <v>7800.68</v>
      </c>
      <c r="I166" s="55">
        <v>7800.68</v>
      </c>
      <c r="J166" s="55">
        <v>7800.68</v>
      </c>
      <c r="K166" s="55">
        <v>7800.68</v>
      </c>
      <c r="L166" s="55"/>
      <c r="M166" s="49">
        <f t="shared" si="6"/>
        <v>70206.12</v>
      </c>
      <c r="N166" s="50"/>
      <c r="O166" s="52">
        <v>135.0</v>
      </c>
      <c r="P166" s="58" t="s">
        <v>155</v>
      </c>
      <c r="Q166" s="66">
        <v>6407.28</v>
      </c>
      <c r="R166" s="55">
        <v>6040.73</v>
      </c>
      <c r="S166" s="46">
        <v>6813.98</v>
      </c>
      <c r="T166" s="56">
        <v>6798.2</v>
      </c>
      <c r="U166" s="56">
        <v>7014.26</v>
      </c>
      <c r="V166" s="56">
        <v>8291.21</v>
      </c>
      <c r="W166" s="56">
        <v>6412.49</v>
      </c>
      <c r="X166" s="56">
        <v>14445.01</v>
      </c>
      <c r="Y166" s="56">
        <v>6060.52</v>
      </c>
      <c r="Z166" s="48">
        <f t="shared" si="7"/>
        <v>68283.68</v>
      </c>
      <c r="AA166" s="2"/>
      <c r="AB166" s="2"/>
      <c r="AC166" s="2"/>
      <c r="AD166" s="2"/>
      <c r="AE166" s="2"/>
      <c r="AF166" s="2"/>
      <c r="AG166" s="3"/>
      <c r="AH166" s="2"/>
      <c r="AI166" s="4"/>
      <c r="AJ166" s="2"/>
    </row>
    <row r="167" ht="12.0" customHeight="1">
      <c r="A167" s="52">
        <v>137.0</v>
      </c>
      <c r="B167" s="58" t="s">
        <v>156</v>
      </c>
      <c r="C167" s="54">
        <v>5428.0</v>
      </c>
      <c r="D167" s="55">
        <v>5428.0</v>
      </c>
      <c r="E167" s="55">
        <v>5428.0</v>
      </c>
      <c r="F167" s="55">
        <v>5428.0</v>
      </c>
      <c r="G167" s="55">
        <v>5428.0</v>
      </c>
      <c r="H167" s="55">
        <v>5428.0</v>
      </c>
      <c r="I167" s="55">
        <v>5428.0</v>
      </c>
      <c r="J167" s="55">
        <v>5428.0</v>
      </c>
      <c r="K167" s="55">
        <v>5428.0</v>
      </c>
      <c r="L167" s="55"/>
      <c r="M167" s="49">
        <f t="shared" si="6"/>
        <v>48852</v>
      </c>
      <c r="N167" s="50"/>
      <c r="O167" s="52">
        <v>136.0</v>
      </c>
      <c r="P167" s="58" t="s">
        <v>156</v>
      </c>
      <c r="Q167" s="66">
        <v>4857.12</v>
      </c>
      <c r="R167" s="55">
        <v>4718.59</v>
      </c>
      <c r="S167" s="46">
        <v>4956.67</v>
      </c>
      <c r="T167" s="56">
        <v>5010.9</v>
      </c>
      <c r="U167" s="56">
        <v>5207.22</v>
      </c>
      <c r="V167" s="56">
        <v>5382.5</v>
      </c>
      <c r="W167" s="56">
        <v>4838.42</v>
      </c>
      <c r="X167" s="56">
        <v>4630.1</v>
      </c>
      <c r="Y167" s="56">
        <v>4662.16</v>
      </c>
      <c r="Z167" s="48">
        <f t="shared" si="7"/>
        <v>44263.68</v>
      </c>
      <c r="AA167" s="2"/>
      <c r="AB167" s="2"/>
      <c r="AC167" s="2"/>
      <c r="AD167" s="2"/>
      <c r="AE167" s="2"/>
      <c r="AF167" s="2"/>
      <c r="AG167" s="3"/>
      <c r="AH167" s="2"/>
      <c r="AI167" s="4"/>
      <c r="AJ167" s="2"/>
    </row>
    <row r="168" ht="12.0" customHeight="1">
      <c r="A168" s="52">
        <v>138.0</v>
      </c>
      <c r="B168" s="58" t="s">
        <v>157</v>
      </c>
      <c r="C168" s="54">
        <v>11244.24</v>
      </c>
      <c r="D168" s="55">
        <v>11244.24</v>
      </c>
      <c r="E168" s="55">
        <v>11244.24</v>
      </c>
      <c r="F168" s="55">
        <v>11244.24</v>
      </c>
      <c r="G168" s="55">
        <v>11244.24</v>
      </c>
      <c r="H168" s="55">
        <v>11244.24</v>
      </c>
      <c r="I168" s="55">
        <v>11244.24</v>
      </c>
      <c r="J168" s="55">
        <v>11239.64</v>
      </c>
      <c r="K168" s="55">
        <v>11239.64</v>
      </c>
      <c r="L168" s="55"/>
      <c r="M168" s="49">
        <f t="shared" si="6"/>
        <v>101188.96</v>
      </c>
      <c r="N168" s="50"/>
      <c r="O168" s="52">
        <v>137.0</v>
      </c>
      <c r="P168" s="58" t="s">
        <v>157</v>
      </c>
      <c r="Q168" s="66">
        <v>9556.87</v>
      </c>
      <c r="R168" s="55">
        <v>9333.22</v>
      </c>
      <c r="S168" s="46">
        <v>9685.49</v>
      </c>
      <c r="T168" s="56">
        <v>9904.52</v>
      </c>
      <c r="U168" s="56">
        <v>10168.47</v>
      </c>
      <c r="V168" s="56">
        <v>10550.5</v>
      </c>
      <c r="W168" s="56">
        <v>9926.17</v>
      </c>
      <c r="X168" s="56">
        <v>9422.81</v>
      </c>
      <c r="Y168" s="56">
        <v>9540.15</v>
      </c>
      <c r="Z168" s="48">
        <f t="shared" si="7"/>
        <v>88088.2</v>
      </c>
      <c r="AA168" s="2"/>
      <c r="AB168" s="2"/>
      <c r="AC168" s="2"/>
      <c r="AD168" s="2"/>
      <c r="AE168" s="2"/>
      <c r="AF168" s="2"/>
      <c r="AG168" s="3"/>
      <c r="AH168" s="2"/>
      <c r="AI168" s="4"/>
      <c r="AJ168" s="2"/>
    </row>
    <row r="169" ht="12.0" customHeight="1">
      <c r="A169" s="52">
        <v>139.0</v>
      </c>
      <c r="B169" s="58" t="s">
        <v>158</v>
      </c>
      <c r="C169" s="54">
        <v>33435.56</v>
      </c>
      <c r="D169" s="55">
        <v>33435.56</v>
      </c>
      <c r="E169" s="55">
        <v>33472.36</v>
      </c>
      <c r="F169" s="55">
        <v>33482.48</v>
      </c>
      <c r="G169" s="55">
        <v>33482.48</v>
      </c>
      <c r="H169" s="55">
        <v>33482.48</v>
      </c>
      <c r="I169" s="55">
        <v>33467.76</v>
      </c>
      <c r="J169" s="55">
        <v>33467.76</v>
      </c>
      <c r="K169" s="55">
        <v>33467.76</v>
      </c>
      <c r="L169" s="55"/>
      <c r="M169" s="49">
        <f t="shared" si="6"/>
        <v>301194.2</v>
      </c>
      <c r="N169" s="50"/>
      <c r="O169" s="52">
        <v>138.0</v>
      </c>
      <c r="P169" s="58" t="s">
        <v>158</v>
      </c>
      <c r="Q169" s="66">
        <v>27068.77</v>
      </c>
      <c r="R169" s="55">
        <v>26183.98</v>
      </c>
      <c r="S169" s="46">
        <v>27512.82</v>
      </c>
      <c r="T169" s="56">
        <v>29021.98</v>
      </c>
      <c r="U169" s="56">
        <v>37938.0</v>
      </c>
      <c r="V169" s="56">
        <v>30669.78</v>
      </c>
      <c r="W169" s="56">
        <v>27267.8</v>
      </c>
      <c r="X169" s="56">
        <v>33896.94</v>
      </c>
      <c r="Y169" s="56">
        <v>28383.12</v>
      </c>
      <c r="Z169" s="48">
        <f t="shared" si="7"/>
        <v>267943.19</v>
      </c>
      <c r="AA169" s="2"/>
      <c r="AB169" s="2"/>
      <c r="AC169" s="2"/>
      <c r="AD169" s="2"/>
      <c r="AE169" s="2"/>
      <c r="AF169" s="2"/>
      <c r="AG169" s="3"/>
      <c r="AH169" s="2"/>
      <c r="AI169" s="4"/>
      <c r="AJ169" s="2"/>
    </row>
    <row r="170" ht="12.0" customHeight="1">
      <c r="A170" s="52">
        <v>140.0</v>
      </c>
      <c r="B170" s="58" t="s">
        <v>159</v>
      </c>
      <c r="C170" s="54">
        <v>33227.64</v>
      </c>
      <c r="D170" s="55">
        <v>33227.64</v>
      </c>
      <c r="E170" s="55">
        <v>33227.64</v>
      </c>
      <c r="F170" s="55">
        <v>33227.64</v>
      </c>
      <c r="G170" s="55">
        <v>33227.64</v>
      </c>
      <c r="H170" s="55">
        <v>33227.64</v>
      </c>
      <c r="I170" s="55">
        <v>33215.68</v>
      </c>
      <c r="J170" s="55">
        <v>33215.68</v>
      </c>
      <c r="K170" s="55">
        <v>33215.68</v>
      </c>
      <c r="L170" s="55"/>
      <c r="M170" s="49">
        <f t="shared" si="6"/>
        <v>299012.88</v>
      </c>
      <c r="N170" s="50"/>
      <c r="O170" s="52">
        <v>139.0</v>
      </c>
      <c r="P170" s="58" t="s">
        <v>159</v>
      </c>
      <c r="Q170" s="66">
        <v>27176.51</v>
      </c>
      <c r="R170" s="55">
        <v>28266.9</v>
      </c>
      <c r="S170" s="46">
        <v>27671.48</v>
      </c>
      <c r="T170" s="56">
        <v>27747.57</v>
      </c>
      <c r="U170" s="56">
        <v>38140.78</v>
      </c>
      <c r="V170" s="56">
        <v>34528.58</v>
      </c>
      <c r="W170" s="56">
        <v>30306.65</v>
      </c>
      <c r="X170" s="56">
        <v>25915.13</v>
      </c>
      <c r="Y170" s="56">
        <v>30020.77</v>
      </c>
      <c r="Z170" s="48">
        <f t="shared" si="7"/>
        <v>269774.37</v>
      </c>
      <c r="AA170" s="2"/>
      <c r="AB170" s="2"/>
      <c r="AC170" s="2"/>
      <c r="AD170" s="2"/>
      <c r="AE170" s="2"/>
      <c r="AF170" s="2"/>
      <c r="AG170" s="3"/>
      <c r="AH170" s="2"/>
      <c r="AI170" s="4"/>
      <c r="AJ170" s="2"/>
    </row>
    <row r="171" ht="12.0" customHeight="1">
      <c r="A171" s="52">
        <v>141.0</v>
      </c>
      <c r="B171" s="58" t="s">
        <v>160</v>
      </c>
      <c r="C171" s="54">
        <v>35093.4</v>
      </c>
      <c r="D171" s="55">
        <v>35093.4</v>
      </c>
      <c r="E171" s="55">
        <v>35093.4</v>
      </c>
      <c r="F171" s="55">
        <v>35093.4</v>
      </c>
      <c r="G171" s="55">
        <v>35093.4</v>
      </c>
      <c r="H171" s="55">
        <v>35093.4</v>
      </c>
      <c r="I171" s="55">
        <v>35093.4</v>
      </c>
      <c r="J171" s="55">
        <v>35093.4</v>
      </c>
      <c r="K171" s="55">
        <v>35093.4</v>
      </c>
      <c r="L171" s="55"/>
      <c r="M171" s="49">
        <f t="shared" si="6"/>
        <v>315840.6</v>
      </c>
      <c r="N171" s="50"/>
      <c r="O171" s="52">
        <v>140.0</v>
      </c>
      <c r="P171" s="58" t="s">
        <v>160</v>
      </c>
      <c r="Q171" s="66">
        <v>28554.99</v>
      </c>
      <c r="R171" s="55">
        <v>27947.71</v>
      </c>
      <c r="S171" s="46">
        <v>28878.96</v>
      </c>
      <c r="T171" s="56">
        <v>29535.23</v>
      </c>
      <c r="U171" s="56">
        <v>38093.73</v>
      </c>
      <c r="V171" s="56">
        <v>31110.32</v>
      </c>
      <c r="W171" s="56">
        <v>28936.27</v>
      </c>
      <c r="X171" s="56">
        <v>27166.87</v>
      </c>
      <c r="Y171" s="56">
        <v>27499.46</v>
      </c>
      <c r="Z171" s="48">
        <f t="shared" si="7"/>
        <v>267723.54</v>
      </c>
      <c r="AA171" s="2"/>
      <c r="AB171" s="2"/>
      <c r="AC171" s="2"/>
      <c r="AD171" s="2"/>
      <c r="AE171" s="2"/>
      <c r="AF171" s="2"/>
      <c r="AG171" s="3"/>
      <c r="AH171" s="2"/>
      <c r="AI171" s="4"/>
      <c r="AJ171" s="2"/>
    </row>
    <row r="172" ht="12.0" customHeight="1">
      <c r="A172" s="52">
        <v>142.0</v>
      </c>
      <c r="B172" s="58" t="s">
        <v>161</v>
      </c>
      <c r="C172" s="54">
        <v>11465.04</v>
      </c>
      <c r="D172" s="55">
        <v>11465.04</v>
      </c>
      <c r="E172" s="55">
        <v>11465.04</v>
      </c>
      <c r="F172" s="55">
        <v>11472.4</v>
      </c>
      <c r="G172" s="55">
        <v>11472.4</v>
      </c>
      <c r="H172" s="55">
        <v>11472.4</v>
      </c>
      <c r="I172" s="55">
        <v>11472.4</v>
      </c>
      <c r="J172" s="55">
        <v>11472.4</v>
      </c>
      <c r="K172" s="55">
        <v>11472.4</v>
      </c>
      <c r="L172" s="55">
        <f>394.68+394.68+394.68+394.68+394.68+394.68+394.68+394.68+394.68</f>
        <v>3552.12</v>
      </c>
      <c r="M172" s="49">
        <f t="shared" si="6"/>
        <v>106781.64</v>
      </c>
      <c r="N172" s="50"/>
      <c r="O172" s="52">
        <v>141.0</v>
      </c>
      <c r="P172" s="58" t="s">
        <v>161</v>
      </c>
      <c r="Q172" s="66">
        <v>11771.66</v>
      </c>
      <c r="R172" s="55">
        <v>11622.34</v>
      </c>
      <c r="S172" s="46">
        <v>12181.07</v>
      </c>
      <c r="T172" s="56">
        <v>13850.68</v>
      </c>
      <c r="U172" s="56">
        <v>20290.34</v>
      </c>
      <c r="V172" s="56">
        <v>12593.04</v>
      </c>
      <c r="W172" s="56">
        <v>11844.67</v>
      </c>
      <c r="X172" s="56">
        <v>11282.83</v>
      </c>
      <c r="Y172" s="56">
        <v>11912.42</v>
      </c>
      <c r="Z172" s="48">
        <f t="shared" si="7"/>
        <v>117349.05</v>
      </c>
      <c r="AA172" s="2"/>
      <c r="AB172" s="2"/>
      <c r="AC172" s="2"/>
      <c r="AD172" s="2"/>
      <c r="AE172" s="2"/>
      <c r="AF172" s="2"/>
      <c r="AG172" s="3"/>
      <c r="AH172" s="2"/>
      <c r="AI172" s="4"/>
      <c r="AJ172" s="2"/>
    </row>
    <row r="173" ht="12.0" customHeight="1">
      <c r="A173" s="52">
        <v>143.0</v>
      </c>
      <c r="B173" s="58" t="s">
        <v>162</v>
      </c>
      <c r="C173" s="54">
        <v>15778.0</v>
      </c>
      <c r="D173" s="55">
        <v>15778.0</v>
      </c>
      <c r="E173" s="55">
        <v>15778.0</v>
      </c>
      <c r="F173" s="55">
        <v>15778.0</v>
      </c>
      <c r="G173" s="55">
        <v>15778.0</v>
      </c>
      <c r="H173" s="55">
        <v>15778.0</v>
      </c>
      <c r="I173" s="55">
        <v>15778.0</v>
      </c>
      <c r="J173" s="55">
        <v>15778.0</v>
      </c>
      <c r="K173" s="55">
        <v>15787.2</v>
      </c>
      <c r="L173" s="55"/>
      <c r="M173" s="49">
        <f t="shared" si="6"/>
        <v>142011.2</v>
      </c>
      <c r="N173" s="50"/>
      <c r="O173" s="52">
        <v>142.0</v>
      </c>
      <c r="P173" s="58" t="s">
        <v>162</v>
      </c>
      <c r="Q173" s="66">
        <v>14856.45</v>
      </c>
      <c r="R173" s="55">
        <v>15196.17</v>
      </c>
      <c r="S173" s="46">
        <v>18933.94</v>
      </c>
      <c r="T173" s="56">
        <v>17470.74</v>
      </c>
      <c r="U173" s="56">
        <v>22295.07</v>
      </c>
      <c r="V173" s="56">
        <v>15631.74</v>
      </c>
      <c r="W173" s="56">
        <v>15521.69</v>
      </c>
      <c r="X173" s="56">
        <v>14503.47</v>
      </c>
      <c r="Y173" s="56">
        <v>15946.68</v>
      </c>
      <c r="Z173" s="48">
        <f t="shared" si="7"/>
        <v>150355.95</v>
      </c>
      <c r="AA173" s="2"/>
      <c r="AB173" s="2"/>
      <c r="AC173" s="2"/>
      <c r="AD173" s="2"/>
      <c r="AE173" s="2"/>
      <c r="AF173" s="2"/>
      <c r="AG173" s="3"/>
      <c r="AH173" s="2"/>
      <c r="AI173" s="4"/>
      <c r="AJ173" s="2"/>
    </row>
    <row r="174" ht="12.0" customHeight="1">
      <c r="A174" s="69">
        <v>144.0</v>
      </c>
      <c r="B174" s="58" t="s">
        <v>163</v>
      </c>
      <c r="C174" s="54">
        <v>11710.68</v>
      </c>
      <c r="D174" s="55">
        <v>11710.68</v>
      </c>
      <c r="E174" s="55">
        <v>11710.68</v>
      </c>
      <c r="F174" s="55">
        <v>11710.68</v>
      </c>
      <c r="G174" s="55">
        <v>11710.68</v>
      </c>
      <c r="H174" s="55">
        <v>11710.68</v>
      </c>
      <c r="I174" s="55">
        <v>11710.68</v>
      </c>
      <c r="J174" s="55">
        <v>11710.68</v>
      </c>
      <c r="K174" s="55">
        <v>11710.68</v>
      </c>
      <c r="L174" s="55"/>
      <c r="M174" s="49">
        <f t="shared" si="6"/>
        <v>105396.12</v>
      </c>
      <c r="N174" s="50"/>
      <c r="O174" s="52">
        <v>143.0</v>
      </c>
      <c r="P174" s="58" t="s">
        <v>163</v>
      </c>
      <c r="Q174" s="66">
        <v>10482.07</v>
      </c>
      <c r="R174" s="55">
        <v>9561.66</v>
      </c>
      <c r="S174" s="46">
        <v>10216.38</v>
      </c>
      <c r="T174" s="56">
        <v>10013.79</v>
      </c>
      <c r="U174" s="56">
        <v>13846.78</v>
      </c>
      <c r="V174" s="56">
        <v>10056.12</v>
      </c>
      <c r="W174" s="56">
        <v>10240.11</v>
      </c>
      <c r="X174" s="56">
        <v>9610.69</v>
      </c>
      <c r="Y174" s="56">
        <v>9648.03</v>
      </c>
      <c r="Z174" s="48">
        <f t="shared" si="7"/>
        <v>93675.63</v>
      </c>
      <c r="AA174" s="2"/>
      <c r="AB174" s="2"/>
      <c r="AC174" s="2"/>
      <c r="AD174" s="2"/>
      <c r="AE174" s="2"/>
      <c r="AF174" s="2"/>
      <c r="AG174" s="3"/>
      <c r="AH174" s="2"/>
      <c r="AI174" s="4"/>
      <c r="AJ174" s="2"/>
    </row>
    <row r="175" ht="12.0" customHeight="1">
      <c r="A175" s="52">
        <v>145.0</v>
      </c>
      <c r="B175" s="58" t="s">
        <v>164</v>
      </c>
      <c r="C175" s="54">
        <v>23719.44</v>
      </c>
      <c r="D175" s="55">
        <v>23726.8</v>
      </c>
      <c r="E175" s="55">
        <v>23733.24</v>
      </c>
      <c r="F175" s="55">
        <v>23739.68</v>
      </c>
      <c r="G175" s="55">
        <v>23739.68</v>
      </c>
      <c r="H175" s="55">
        <v>23739.68</v>
      </c>
      <c r="I175" s="55">
        <v>23739.68</v>
      </c>
      <c r="J175" s="55">
        <v>23744.28</v>
      </c>
      <c r="K175" s="55">
        <v>23743.36</v>
      </c>
      <c r="L175" s="55"/>
      <c r="M175" s="49">
        <f t="shared" si="6"/>
        <v>213625.84</v>
      </c>
      <c r="N175" s="50"/>
      <c r="O175" s="52">
        <v>144.0</v>
      </c>
      <c r="P175" s="58" t="s">
        <v>164</v>
      </c>
      <c r="Q175" s="66">
        <v>19962.01</v>
      </c>
      <c r="R175" s="55">
        <v>18814.43</v>
      </c>
      <c r="S175" s="46">
        <v>19883.99</v>
      </c>
      <c r="T175" s="56">
        <v>20307.67</v>
      </c>
      <c r="U175" s="56">
        <v>25798.1</v>
      </c>
      <c r="V175" s="56">
        <v>19549.09</v>
      </c>
      <c r="W175" s="56">
        <v>19416.26</v>
      </c>
      <c r="X175" s="56">
        <v>18365.27</v>
      </c>
      <c r="Y175" s="56">
        <v>19223.51</v>
      </c>
      <c r="Z175" s="48">
        <f t="shared" si="7"/>
        <v>181320.33</v>
      </c>
      <c r="AA175" s="2"/>
      <c r="AB175" s="2"/>
      <c r="AC175" s="2"/>
      <c r="AD175" s="2"/>
      <c r="AE175" s="2"/>
      <c r="AF175" s="2"/>
      <c r="AG175" s="3"/>
      <c r="AH175" s="2"/>
      <c r="AI175" s="4"/>
      <c r="AJ175" s="2"/>
    </row>
    <row r="176" ht="12.0" customHeight="1">
      <c r="A176" s="69">
        <v>146.0</v>
      </c>
      <c r="B176" s="58" t="s">
        <v>165</v>
      </c>
      <c r="C176" s="54">
        <v>5269.76</v>
      </c>
      <c r="D176" s="55">
        <v>5269.76</v>
      </c>
      <c r="E176" s="55">
        <v>5269.76</v>
      </c>
      <c r="F176" s="55">
        <v>5246.76</v>
      </c>
      <c r="G176" s="55">
        <v>5246.76</v>
      </c>
      <c r="H176" s="55">
        <v>5246.76</v>
      </c>
      <c r="I176" s="55">
        <v>5246.76</v>
      </c>
      <c r="J176" s="55">
        <v>5246.76</v>
      </c>
      <c r="K176" s="55">
        <v>5246.76</v>
      </c>
      <c r="L176" s="55"/>
      <c r="M176" s="49">
        <f t="shared" si="6"/>
        <v>47289.84</v>
      </c>
      <c r="N176" s="50"/>
      <c r="O176" s="52">
        <v>145.0</v>
      </c>
      <c r="P176" s="58" t="s">
        <v>165</v>
      </c>
      <c r="Q176" s="66">
        <v>4394.89</v>
      </c>
      <c r="R176" s="55">
        <v>4329.32</v>
      </c>
      <c r="S176" s="46">
        <v>4513.7</v>
      </c>
      <c r="T176" s="56">
        <v>4821.19</v>
      </c>
      <c r="U176" s="56">
        <v>4745.37</v>
      </c>
      <c r="V176" s="56">
        <v>4688.52</v>
      </c>
      <c r="W176" s="56">
        <v>4549.68</v>
      </c>
      <c r="X176" s="56">
        <v>4332.36</v>
      </c>
      <c r="Y176" s="56">
        <v>4390.03</v>
      </c>
      <c r="Z176" s="48">
        <f t="shared" si="7"/>
        <v>40765.06</v>
      </c>
      <c r="AA176" s="2"/>
      <c r="AB176" s="2"/>
      <c r="AC176" s="2"/>
      <c r="AD176" s="2"/>
      <c r="AE176" s="2"/>
      <c r="AF176" s="2"/>
      <c r="AG176" s="3"/>
      <c r="AH176" s="2"/>
      <c r="AI176" s="4"/>
      <c r="AJ176" s="2"/>
    </row>
    <row r="177" ht="13.5" customHeight="1">
      <c r="A177" s="69">
        <v>147.0</v>
      </c>
      <c r="B177" s="70" t="s">
        <v>166</v>
      </c>
      <c r="C177" s="54">
        <v>3059.3</v>
      </c>
      <c r="D177" s="59">
        <v>3059.3</v>
      </c>
      <c r="E177" s="59">
        <v>3059.3</v>
      </c>
      <c r="F177" s="59">
        <v>3059.3</v>
      </c>
      <c r="G177" s="59">
        <v>3059.3</v>
      </c>
      <c r="H177" s="59">
        <v>3059.3</v>
      </c>
      <c r="I177" s="59">
        <v>3059.3</v>
      </c>
      <c r="J177" s="59">
        <v>3059.3</v>
      </c>
      <c r="K177" s="59">
        <v>3059.3</v>
      </c>
      <c r="L177" s="71"/>
      <c r="M177" s="49">
        <f t="shared" si="6"/>
        <v>27533.7</v>
      </c>
      <c r="N177" s="50"/>
      <c r="O177" s="69">
        <v>146.0</v>
      </c>
      <c r="P177" s="70" t="s">
        <v>166</v>
      </c>
      <c r="Q177" s="66">
        <v>2961.06</v>
      </c>
      <c r="R177" s="59">
        <v>2890.29</v>
      </c>
      <c r="S177" s="46">
        <v>3043.39</v>
      </c>
      <c r="T177" s="56">
        <v>3104.8</v>
      </c>
      <c r="U177" s="56">
        <v>3238.17</v>
      </c>
      <c r="V177" s="56">
        <v>3193.14</v>
      </c>
      <c r="W177" s="56">
        <v>3253.86</v>
      </c>
      <c r="X177" s="56">
        <v>2905.85</v>
      </c>
      <c r="Y177" s="56">
        <v>2906.08</v>
      </c>
      <c r="Z177" s="48">
        <f t="shared" si="7"/>
        <v>27496.64</v>
      </c>
      <c r="AA177" s="2"/>
      <c r="AB177" s="2"/>
      <c r="AC177" s="2"/>
      <c r="AD177" s="2"/>
      <c r="AE177" s="2"/>
      <c r="AF177" s="2"/>
      <c r="AG177" s="3"/>
      <c r="AH177" s="2"/>
      <c r="AI177" s="4"/>
      <c r="AJ177" s="2"/>
    </row>
    <row r="178" ht="15.75" customHeight="1">
      <c r="A178" s="72"/>
      <c r="B178" s="73" t="s">
        <v>167</v>
      </c>
      <c r="C178" s="74">
        <f t="shared" ref="C178:M178" si="8">SUM(C13:C74,C83:C149,C158:C177)</f>
        <v>2003976.33</v>
      </c>
      <c r="D178" s="75">
        <f t="shared" si="8"/>
        <v>2003501.29</v>
      </c>
      <c r="E178" s="75">
        <f t="shared" si="8"/>
        <v>2003475.76</v>
      </c>
      <c r="F178" s="75">
        <f t="shared" si="8"/>
        <v>2000711.27</v>
      </c>
      <c r="G178" s="75">
        <f t="shared" si="8"/>
        <v>2000717.98</v>
      </c>
      <c r="H178" s="75">
        <f t="shared" si="8"/>
        <v>2001426.35</v>
      </c>
      <c r="I178" s="75">
        <f t="shared" si="8"/>
        <v>2027686.88</v>
      </c>
      <c r="J178" s="75">
        <f t="shared" si="8"/>
        <v>2028068.35</v>
      </c>
      <c r="K178" s="75">
        <f t="shared" si="8"/>
        <v>2027382.33</v>
      </c>
      <c r="L178" s="76">
        <f t="shared" si="8"/>
        <v>687784.74</v>
      </c>
      <c r="M178" s="77">
        <f t="shared" si="8"/>
        <v>18661288.24</v>
      </c>
      <c r="N178" s="78"/>
      <c r="O178" s="72"/>
      <c r="P178" s="73" t="s">
        <v>167</v>
      </c>
      <c r="Q178" s="75">
        <f t="shared" ref="Q178:Z178" si="9">SUM(Q13:Q74,Q83:Q149,Q158:Q177)</f>
        <v>1769907.14</v>
      </c>
      <c r="R178" s="75">
        <f t="shared" si="9"/>
        <v>1704755.07</v>
      </c>
      <c r="S178" s="75">
        <f t="shared" si="9"/>
        <v>1834961.19</v>
      </c>
      <c r="T178" s="75">
        <f t="shared" si="9"/>
        <v>1861506.68</v>
      </c>
      <c r="U178" s="75">
        <f t="shared" si="9"/>
        <v>2108763.65</v>
      </c>
      <c r="V178" s="75">
        <f t="shared" si="9"/>
        <v>1894297.79</v>
      </c>
      <c r="W178" s="75">
        <f t="shared" si="9"/>
        <v>1974509.41</v>
      </c>
      <c r="X178" s="75">
        <f t="shared" si="9"/>
        <v>2001828.47</v>
      </c>
      <c r="Y178" s="75">
        <f t="shared" si="9"/>
        <v>1785084.71</v>
      </c>
      <c r="Z178" s="77">
        <f t="shared" si="9"/>
        <v>16935614.11</v>
      </c>
      <c r="AA178" s="2"/>
      <c r="AB178" s="2"/>
      <c r="AC178" s="2"/>
      <c r="AD178" s="2"/>
      <c r="AE178" s="2"/>
      <c r="AF178" s="2"/>
      <c r="AG178" s="3"/>
      <c r="AH178" s="2"/>
      <c r="AI178" s="4"/>
      <c r="AJ178" s="2"/>
    </row>
    <row r="179" ht="12.75" customHeight="1">
      <c r="A179" s="79"/>
      <c r="B179" s="79"/>
      <c r="C179" s="2"/>
      <c r="D179" s="2"/>
      <c r="E179" s="2"/>
      <c r="F179" s="2"/>
      <c r="G179" s="2"/>
      <c r="H179" s="2"/>
      <c r="I179" s="2"/>
      <c r="J179" s="2"/>
      <c r="K179" s="2"/>
      <c r="L179" s="2">
        <v>0.0</v>
      </c>
      <c r="M179" s="2"/>
      <c r="N179" s="2"/>
      <c r="O179" s="79"/>
      <c r="P179" s="79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3"/>
      <c r="AH179" s="2"/>
      <c r="AI179" s="4"/>
      <c r="AJ179" s="2"/>
    </row>
    <row r="180" ht="12.75" customHeight="1">
      <c r="A180" s="4"/>
      <c r="B180" s="80"/>
      <c r="C180" s="2"/>
      <c r="D180" s="2"/>
      <c r="E180" s="2"/>
      <c r="F180" s="2"/>
      <c r="G180" s="2"/>
      <c r="H180" s="2"/>
      <c r="I180" s="2"/>
      <c r="J180" s="2"/>
      <c r="K180" s="2"/>
      <c r="L180" s="34"/>
      <c r="M180" s="2"/>
      <c r="N180" s="2"/>
      <c r="O180" s="4"/>
      <c r="P180" s="80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3"/>
      <c r="AH180" s="2"/>
      <c r="AI180" s="4"/>
      <c r="AJ180" s="2"/>
    </row>
    <row r="181" ht="12.75" customHeight="1">
      <c r="A181" s="2"/>
      <c r="B181" s="8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81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3"/>
      <c r="AH181" s="2"/>
      <c r="AI181" s="4"/>
      <c r="AJ181" s="2"/>
    </row>
    <row r="182" ht="12.75" customHeight="1">
      <c r="A182" s="29"/>
      <c r="B182" s="3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9"/>
      <c r="P182" s="31"/>
      <c r="Q182" s="2"/>
      <c r="R182" s="2"/>
      <c r="S182" s="2"/>
      <c r="T182" s="2"/>
      <c r="U182" s="2"/>
      <c r="V182" s="2"/>
      <c r="W182" s="2"/>
      <c r="X182" s="2"/>
      <c r="Y182" s="2" t="s">
        <v>168</v>
      </c>
      <c r="Z182" s="2"/>
      <c r="AA182" s="2"/>
      <c r="AB182" s="2"/>
      <c r="AC182" s="2"/>
      <c r="AD182" s="2"/>
      <c r="AE182" s="2"/>
      <c r="AF182" s="2"/>
      <c r="AG182" s="3"/>
      <c r="AH182" s="2"/>
      <c r="AI182" s="4"/>
      <c r="AJ182" s="2"/>
    </row>
    <row r="183" ht="12.75" customHeight="1">
      <c r="A183" s="29"/>
      <c r="B183" s="3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9"/>
      <c r="P183" s="31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3"/>
      <c r="AH183" s="2"/>
      <c r="AI183" s="4"/>
      <c r="AJ183" s="2"/>
    </row>
    <row r="184" ht="12.75" customHeight="1">
      <c r="A184" s="29"/>
      <c r="B184" s="3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9"/>
      <c r="P184" s="31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3"/>
      <c r="AH184" s="2"/>
      <c r="AI184" s="4"/>
      <c r="AJ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3"/>
      <c r="AH185" s="2"/>
      <c r="AI185" s="4"/>
      <c r="AJ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3"/>
      <c r="AH186" s="2"/>
      <c r="AI186" s="4"/>
      <c r="AJ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3"/>
      <c r="AH187" s="2"/>
      <c r="AI187" s="4"/>
      <c r="AJ187" s="2"/>
    </row>
    <row r="188" ht="12.75" customHeight="1">
      <c r="A188" s="2"/>
      <c r="B188" s="82" t="s">
        <v>169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82" t="s">
        <v>169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3"/>
      <c r="AH188" s="2"/>
      <c r="AI188" s="4"/>
      <c r="AJ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3"/>
      <c r="AH189" s="2"/>
      <c r="AI189" s="4"/>
      <c r="AJ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3"/>
      <c r="AH190" s="2"/>
      <c r="AI190" s="4"/>
      <c r="AJ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3"/>
      <c r="AH191" s="2"/>
      <c r="AI191" s="4"/>
      <c r="AJ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3"/>
      <c r="AH192" s="2"/>
      <c r="AI192" s="4"/>
      <c r="AJ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3"/>
      <c r="AH193" s="2"/>
      <c r="AI193" s="4"/>
      <c r="AJ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3"/>
      <c r="AH194" s="2"/>
      <c r="AI194" s="4"/>
      <c r="AJ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3"/>
      <c r="AH195" s="2"/>
      <c r="AI195" s="4"/>
      <c r="AJ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3"/>
      <c r="AH196" s="2"/>
      <c r="AI196" s="4"/>
      <c r="AJ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3"/>
      <c r="AH197" s="2"/>
      <c r="AI197" s="4"/>
      <c r="AJ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3"/>
      <c r="AH198" s="2"/>
      <c r="AI198" s="4"/>
      <c r="AJ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3"/>
      <c r="AH199" s="2"/>
      <c r="AI199" s="4"/>
      <c r="AJ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3"/>
      <c r="AH200" s="2"/>
      <c r="AI200" s="4"/>
      <c r="AJ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3"/>
      <c r="AH201" s="2"/>
      <c r="AI201" s="4"/>
      <c r="AJ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3"/>
      <c r="AH202" s="2"/>
      <c r="AI202" s="4"/>
      <c r="AJ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3"/>
      <c r="AH203" s="2"/>
      <c r="AI203" s="4"/>
      <c r="AJ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3"/>
      <c r="AH204" s="2"/>
      <c r="AI204" s="4"/>
      <c r="AJ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3"/>
      <c r="AH205" s="2"/>
      <c r="AI205" s="4"/>
      <c r="AJ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3"/>
      <c r="AH206" s="2"/>
      <c r="AI206" s="4"/>
      <c r="AJ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3"/>
      <c r="AH207" s="2"/>
      <c r="AI207" s="4"/>
      <c r="AJ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3"/>
      <c r="AH208" s="2"/>
      <c r="AI208" s="4"/>
      <c r="AJ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3"/>
      <c r="AH209" s="2"/>
      <c r="AI209" s="4"/>
      <c r="AJ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3"/>
      <c r="AH210" s="2"/>
      <c r="AI210" s="4"/>
      <c r="AJ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3"/>
      <c r="AH211" s="2"/>
      <c r="AI211" s="4"/>
      <c r="AJ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3"/>
      <c r="AH212" s="2"/>
      <c r="AI212" s="4"/>
      <c r="AJ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3"/>
      <c r="AH213" s="2"/>
      <c r="AI213" s="4"/>
      <c r="AJ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3"/>
      <c r="AH214" s="2"/>
      <c r="AI214" s="4"/>
      <c r="AJ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3"/>
      <c r="AH215" s="2"/>
      <c r="AI215" s="4"/>
      <c r="AJ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3"/>
      <c r="AH216" s="2"/>
      <c r="AI216" s="4"/>
      <c r="AJ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3"/>
      <c r="AH217" s="2"/>
      <c r="AI217" s="4"/>
      <c r="AJ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3"/>
      <c r="AH218" s="2"/>
      <c r="AI218" s="4"/>
      <c r="AJ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3"/>
      <c r="AH219" s="2"/>
      <c r="AI219" s="4"/>
      <c r="AJ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3"/>
      <c r="AH220" s="2"/>
      <c r="AI220" s="4"/>
      <c r="AJ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3"/>
      <c r="AH221" s="2"/>
      <c r="AI221" s="4"/>
      <c r="AJ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3"/>
      <c r="AH222" s="2"/>
      <c r="AI222" s="4"/>
      <c r="AJ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3"/>
      <c r="AH223" s="2"/>
      <c r="AI223" s="4"/>
      <c r="AJ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3"/>
      <c r="AH224" s="2"/>
      <c r="AI224" s="4"/>
      <c r="AJ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3"/>
      <c r="AH225" s="2"/>
      <c r="AI225" s="4"/>
      <c r="AJ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"/>
      <c r="AH226" s="2"/>
      <c r="AI226" s="4"/>
      <c r="AJ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"/>
      <c r="AH227" s="2"/>
      <c r="AI227" s="4"/>
      <c r="AJ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"/>
      <c r="AH228" s="2"/>
      <c r="AI228" s="4"/>
      <c r="AJ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"/>
      <c r="AH229" s="2"/>
      <c r="AI229" s="4"/>
      <c r="AJ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3"/>
      <c r="AH230" s="2"/>
      <c r="AI230" s="4"/>
      <c r="AJ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3"/>
      <c r="AH231" s="2"/>
      <c r="AI231" s="4"/>
      <c r="AJ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3"/>
      <c r="AH232" s="2"/>
      <c r="AI232" s="4"/>
      <c r="AJ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3"/>
      <c r="AH233" s="2"/>
      <c r="AI233" s="4"/>
      <c r="AJ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3"/>
      <c r="AH234" s="2"/>
      <c r="AI234" s="4"/>
      <c r="AJ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3"/>
      <c r="AH235" s="2"/>
      <c r="AI235" s="4"/>
      <c r="AJ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3"/>
      <c r="AH236" s="2"/>
      <c r="AI236" s="4"/>
      <c r="AJ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3"/>
      <c r="AH237" s="2"/>
      <c r="AI237" s="4"/>
      <c r="AJ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3"/>
      <c r="AH238" s="2"/>
      <c r="AI238" s="4"/>
      <c r="AJ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3"/>
      <c r="AH239" s="2"/>
      <c r="AI239" s="4"/>
      <c r="AJ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3"/>
      <c r="AH240" s="2"/>
      <c r="AI240" s="4"/>
      <c r="AJ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3"/>
      <c r="AH241" s="2"/>
      <c r="AI241" s="4"/>
      <c r="AJ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3"/>
      <c r="AH242" s="2"/>
      <c r="AI242" s="4"/>
      <c r="AJ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3"/>
      <c r="AH243" s="2"/>
      <c r="AI243" s="4"/>
      <c r="AJ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3"/>
      <c r="AH244" s="2"/>
      <c r="AI244" s="4"/>
      <c r="AJ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3"/>
      <c r="AH245" s="2"/>
      <c r="AI245" s="4"/>
      <c r="AJ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3"/>
      <c r="AH246" s="2"/>
      <c r="AI246" s="4"/>
      <c r="AJ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3"/>
      <c r="AH247" s="2"/>
      <c r="AI247" s="4"/>
      <c r="AJ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3"/>
      <c r="AH248" s="2"/>
      <c r="AI248" s="4"/>
      <c r="AJ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3"/>
      <c r="AH249" s="2"/>
      <c r="AI249" s="4"/>
      <c r="AJ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3"/>
      <c r="AH250" s="2"/>
      <c r="AI250" s="4"/>
      <c r="AJ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3"/>
      <c r="AH251" s="2"/>
      <c r="AI251" s="4"/>
      <c r="AJ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3"/>
      <c r="AH252" s="2"/>
      <c r="AI252" s="4"/>
      <c r="AJ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3"/>
      <c r="AH253" s="2"/>
      <c r="AI253" s="4"/>
      <c r="AJ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3"/>
      <c r="AH254" s="2"/>
      <c r="AI254" s="4"/>
      <c r="AJ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3"/>
      <c r="AH255" s="2"/>
      <c r="AI255" s="4"/>
      <c r="AJ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3"/>
      <c r="AH256" s="2"/>
      <c r="AI256" s="4"/>
      <c r="AJ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3"/>
      <c r="AH257" s="2"/>
      <c r="AI257" s="4"/>
      <c r="AJ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3"/>
      <c r="AH258" s="2"/>
      <c r="AI258" s="4"/>
      <c r="AJ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3"/>
      <c r="AH259" s="2"/>
      <c r="AI259" s="4"/>
      <c r="AJ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3"/>
      <c r="AH260" s="2"/>
      <c r="AI260" s="4"/>
      <c r="AJ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3"/>
      <c r="AH261" s="2"/>
      <c r="AI261" s="4"/>
      <c r="AJ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3"/>
      <c r="AH262" s="2"/>
      <c r="AI262" s="4"/>
      <c r="AJ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3"/>
      <c r="AH263" s="2"/>
      <c r="AI263" s="4"/>
      <c r="AJ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3"/>
      <c r="AH264" s="2"/>
      <c r="AI264" s="4"/>
      <c r="AJ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3"/>
      <c r="AH265" s="2"/>
      <c r="AI265" s="4"/>
      <c r="AJ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3"/>
      <c r="AH266" s="2"/>
      <c r="AI266" s="4"/>
      <c r="AJ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3"/>
      <c r="AH267" s="2"/>
      <c r="AI267" s="4"/>
      <c r="AJ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3"/>
      <c r="AH268" s="2"/>
      <c r="AI268" s="4"/>
      <c r="AJ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3"/>
      <c r="AH269" s="2"/>
      <c r="AI269" s="4"/>
      <c r="AJ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3"/>
      <c r="AH270" s="2"/>
      <c r="AI270" s="4"/>
      <c r="AJ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3"/>
      <c r="AH271" s="2"/>
      <c r="AI271" s="4"/>
      <c r="AJ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3"/>
      <c r="AH272" s="2"/>
      <c r="AI272" s="4"/>
      <c r="AJ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3"/>
      <c r="AH273" s="2"/>
      <c r="AI273" s="4"/>
      <c r="AJ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3"/>
      <c r="AH274" s="2"/>
      <c r="AI274" s="4"/>
      <c r="AJ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3"/>
      <c r="AH275" s="2"/>
      <c r="AI275" s="4"/>
      <c r="AJ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3"/>
      <c r="AH276" s="2"/>
      <c r="AI276" s="4"/>
      <c r="AJ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3"/>
      <c r="AH277" s="2"/>
      <c r="AI277" s="4"/>
      <c r="AJ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3"/>
      <c r="AH278" s="2"/>
      <c r="AI278" s="4"/>
      <c r="AJ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3"/>
      <c r="AH279" s="2"/>
      <c r="AI279" s="4"/>
      <c r="AJ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3"/>
      <c r="AH280" s="2"/>
      <c r="AI280" s="4"/>
      <c r="AJ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3"/>
      <c r="AH281" s="2"/>
      <c r="AI281" s="4"/>
      <c r="AJ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3"/>
      <c r="AH282" s="2"/>
      <c r="AI282" s="4"/>
      <c r="AJ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3"/>
      <c r="AH283" s="2"/>
      <c r="AI283" s="4"/>
      <c r="AJ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3"/>
      <c r="AH284" s="2"/>
      <c r="AI284" s="4"/>
      <c r="AJ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3"/>
      <c r="AH285" s="2"/>
      <c r="AI285" s="4"/>
      <c r="AJ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3"/>
      <c r="AH286" s="2"/>
      <c r="AI286" s="4"/>
      <c r="AJ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3"/>
      <c r="AH287" s="2"/>
      <c r="AI287" s="4"/>
      <c r="AJ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3"/>
      <c r="AH288" s="2"/>
      <c r="AI288" s="4"/>
      <c r="AJ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3"/>
      <c r="AH289" s="2"/>
      <c r="AI289" s="4"/>
      <c r="AJ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3"/>
      <c r="AH290" s="2"/>
      <c r="AI290" s="4"/>
      <c r="AJ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3"/>
      <c r="AH291" s="2"/>
      <c r="AI291" s="4"/>
      <c r="AJ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3"/>
      <c r="AH292" s="2"/>
      <c r="AI292" s="4"/>
      <c r="AJ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3"/>
      <c r="AH293" s="2"/>
      <c r="AI293" s="4"/>
      <c r="AJ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3"/>
      <c r="AH294" s="2"/>
      <c r="AI294" s="4"/>
      <c r="AJ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3"/>
      <c r="AH295" s="2"/>
      <c r="AI295" s="4"/>
      <c r="AJ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3"/>
      <c r="AH296" s="2"/>
      <c r="AI296" s="4"/>
      <c r="AJ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3"/>
      <c r="AH297" s="2"/>
      <c r="AI297" s="4"/>
      <c r="AJ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3"/>
      <c r="AH298" s="2"/>
      <c r="AI298" s="4"/>
      <c r="AJ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3"/>
      <c r="AH299" s="2"/>
      <c r="AI299" s="4"/>
      <c r="AJ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3"/>
      <c r="AH300" s="2"/>
      <c r="AI300" s="4"/>
      <c r="AJ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3"/>
      <c r="AH301" s="2"/>
      <c r="AI301" s="4"/>
      <c r="AJ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3"/>
      <c r="AH302" s="2"/>
      <c r="AI302" s="4"/>
      <c r="AJ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3"/>
      <c r="AH303" s="2"/>
      <c r="AI303" s="4"/>
      <c r="AJ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3"/>
      <c r="AH304" s="2"/>
      <c r="AI304" s="4"/>
      <c r="AJ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3"/>
      <c r="AH305" s="2"/>
      <c r="AI305" s="4"/>
      <c r="AJ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3"/>
      <c r="AH306" s="2"/>
      <c r="AI306" s="4"/>
      <c r="AJ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3"/>
      <c r="AH307" s="2"/>
      <c r="AI307" s="4"/>
      <c r="AJ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3"/>
      <c r="AH308" s="2"/>
      <c r="AI308" s="4"/>
      <c r="AJ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3"/>
      <c r="AH309" s="2"/>
      <c r="AI309" s="4"/>
      <c r="AJ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3"/>
      <c r="AH310" s="2"/>
      <c r="AI310" s="4"/>
      <c r="AJ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3"/>
      <c r="AH311" s="2"/>
      <c r="AI311" s="4"/>
      <c r="AJ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3"/>
      <c r="AH312" s="2"/>
      <c r="AI312" s="4"/>
      <c r="AJ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3"/>
      <c r="AH313" s="2"/>
      <c r="AI313" s="4"/>
      <c r="AJ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3"/>
      <c r="AH314" s="2"/>
      <c r="AI314" s="4"/>
      <c r="AJ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3"/>
      <c r="AH315" s="2"/>
      <c r="AI315" s="4"/>
      <c r="AJ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3"/>
      <c r="AH316" s="2"/>
      <c r="AI316" s="4"/>
      <c r="AJ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3"/>
      <c r="AH317" s="2"/>
      <c r="AI317" s="4"/>
      <c r="AJ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3"/>
      <c r="AH318" s="2"/>
      <c r="AI318" s="4"/>
      <c r="AJ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3"/>
      <c r="AH319" s="2"/>
      <c r="AI319" s="4"/>
      <c r="AJ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3"/>
      <c r="AH320" s="2"/>
      <c r="AI320" s="4"/>
      <c r="AJ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3"/>
      <c r="AH321" s="2"/>
      <c r="AI321" s="4"/>
      <c r="AJ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3"/>
      <c r="AH322" s="2"/>
      <c r="AI322" s="4"/>
      <c r="AJ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3"/>
      <c r="AH323" s="2"/>
      <c r="AI323" s="4"/>
      <c r="AJ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3"/>
      <c r="AH324" s="2"/>
      <c r="AI324" s="4"/>
      <c r="AJ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3"/>
      <c r="AH325" s="2"/>
      <c r="AI325" s="4"/>
      <c r="AJ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3"/>
      <c r="AH326" s="2"/>
      <c r="AI326" s="4"/>
      <c r="AJ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3"/>
      <c r="AH327" s="2"/>
      <c r="AI327" s="4"/>
      <c r="AJ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3"/>
      <c r="AH328" s="2"/>
      <c r="AI328" s="4"/>
      <c r="AJ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3"/>
      <c r="AH329" s="2"/>
      <c r="AI329" s="4"/>
      <c r="AJ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3"/>
      <c r="AH330" s="2"/>
      <c r="AI330" s="4"/>
      <c r="AJ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3"/>
      <c r="AH331" s="2"/>
      <c r="AI331" s="4"/>
      <c r="AJ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3"/>
      <c r="AH332" s="2"/>
      <c r="AI332" s="4"/>
      <c r="AJ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3"/>
      <c r="AH333" s="2"/>
      <c r="AI333" s="4"/>
      <c r="AJ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3"/>
      <c r="AH334" s="2"/>
      <c r="AI334" s="4"/>
      <c r="AJ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3"/>
      <c r="AH335" s="2"/>
      <c r="AI335" s="4"/>
      <c r="AJ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3"/>
      <c r="AH336" s="2"/>
      <c r="AI336" s="4"/>
      <c r="AJ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3"/>
      <c r="AH337" s="2"/>
      <c r="AI337" s="4"/>
      <c r="AJ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3"/>
      <c r="AH338" s="2"/>
      <c r="AI338" s="4"/>
      <c r="AJ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3"/>
      <c r="AH339" s="2"/>
      <c r="AI339" s="4"/>
      <c r="AJ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3"/>
      <c r="AH340" s="2"/>
      <c r="AI340" s="4"/>
      <c r="AJ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3"/>
      <c r="AH341" s="2"/>
      <c r="AI341" s="4"/>
      <c r="AJ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3"/>
      <c r="AH342" s="2"/>
      <c r="AI342" s="4"/>
      <c r="AJ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3"/>
      <c r="AH343" s="2"/>
      <c r="AI343" s="4"/>
      <c r="AJ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3"/>
      <c r="AH344" s="2"/>
      <c r="AI344" s="4"/>
      <c r="AJ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3"/>
      <c r="AH345" s="2"/>
      <c r="AI345" s="4"/>
      <c r="AJ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3"/>
      <c r="AH346" s="2"/>
      <c r="AI346" s="4"/>
      <c r="AJ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3"/>
      <c r="AH347" s="2"/>
      <c r="AI347" s="4"/>
      <c r="AJ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3"/>
      <c r="AH348" s="2"/>
      <c r="AI348" s="4"/>
      <c r="AJ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3"/>
      <c r="AH349" s="2"/>
      <c r="AI349" s="4"/>
      <c r="AJ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3"/>
      <c r="AH350" s="2"/>
      <c r="AI350" s="4"/>
      <c r="AJ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3"/>
      <c r="AH351" s="2"/>
      <c r="AI351" s="4"/>
      <c r="AJ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3"/>
      <c r="AH352" s="2"/>
      <c r="AI352" s="4"/>
      <c r="AJ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3"/>
      <c r="AH353" s="2"/>
      <c r="AI353" s="4"/>
      <c r="AJ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3"/>
      <c r="AH354" s="2"/>
      <c r="AI354" s="4"/>
      <c r="AJ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3"/>
      <c r="AH355" s="2"/>
      <c r="AI355" s="4"/>
      <c r="AJ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3"/>
      <c r="AH356" s="2"/>
      <c r="AI356" s="4"/>
      <c r="AJ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3"/>
      <c r="AH357" s="2"/>
      <c r="AI357" s="4"/>
      <c r="AJ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3"/>
      <c r="AH358" s="2"/>
      <c r="AI358" s="4"/>
      <c r="AJ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3"/>
      <c r="AH359" s="2"/>
      <c r="AI359" s="4"/>
      <c r="AJ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3"/>
      <c r="AH360" s="2"/>
      <c r="AI360" s="4"/>
      <c r="AJ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3"/>
      <c r="AH361" s="2"/>
      <c r="AI361" s="4"/>
      <c r="AJ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3"/>
      <c r="AH362" s="2"/>
      <c r="AI362" s="4"/>
      <c r="AJ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3"/>
      <c r="AH363" s="2"/>
      <c r="AI363" s="4"/>
      <c r="AJ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3"/>
      <c r="AH364" s="2"/>
      <c r="AI364" s="4"/>
      <c r="AJ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3"/>
      <c r="AH365" s="2"/>
      <c r="AI365" s="4"/>
      <c r="AJ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3"/>
      <c r="AH366" s="2"/>
      <c r="AI366" s="4"/>
      <c r="AJ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3"/>
      <c r="AH367" s="2"/>
      <c r="AI367" s="4"/>
      <c r="AJ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3"/>
      <c r="AH368" s="2"/>
      <c r="AI368" s="4"/>
      <c r="AJ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3"/>
      <c r="AH369" s="2"/>
      <c r="AI369" s="4"/>
      <c r="AJ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3"/>
      <c r="AH370" s="2"/>
      <c r="AI370" s="4"/>
      <c r="AJ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3"/>
      <c r="AH371" s="2"/>
      <c r="AI371" s="4"/>
      <c r="AJ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3"/>
      <c r="AH372" s="2"/>
      <c r="AI372" s="4"/>
      <c r="AJ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3"/>
      <c r="AH373" s="2"/>
      <c r="AI373" s="4"/>
      <c r="AJ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3"/>
      <c r="AH374" s="2"/>
      <c r="AI374" s="4"/>
      <c r="AJ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3"/>
      <c r="AH375" s="2"/>
      <c r="AI375" s="4"/>
      <c r="AJ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3"/>
      <c r="AH376" s="2"/>
      <c r="AI376" s="4"/>
      <c r="AJ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3"/>
      <c r="AH377" s="2"/>
      <c r="AI377" s="4"/>
      <c r="AJ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3"/>
      <c r="AH378" s="2"/>
      <c r="AI378" s="4"/>
      <c r="AJ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3"/>
      <c r="AH379" s="2"/>
      <c r="AI379" s="4"/>
      <c r="AJ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3"/>
      <c r="AH380" s="2"/>
      <c r="AI380" s="4"/>
      <c r="AJ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3"/>
      <c r="AH381" s="2"/>
      <c r="AI381" s="4"/>
      <c r="AJ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3"/>
      <c r="AH382" s="2"/>
      <c r="AI382" s="4"/>
      <c r="AJ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3"/>
      <c r="AH383" s="2"/>
      <c r="AI383" s="4"/>
      <c r="AJ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3"/>
      <c r="AH384" s="2"/>
      <c r="AI384" s="4"/>
      <c r="AJ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3"/>
      <c r="AH385" s="2"/>
      <c r="AI385" s="4"/>
      <c r="AJ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3"/>
      <c r="AH386" s="2"/>
      <c r="AI386" s="4"/>
      <c r="AJ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3"/>
      <c r="AH387" s="2"/>
      <c r="AI387" s="4"/>
      <c r="AJ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3"/>
      <c r="AH388" s="2"/>
      <c r="AI388" s="4"/>
      <c r="AJ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3"/>
      <c r="AH389" s="2"/>
      <c r="AI389" s="4"/>
      <c r="AJ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3"/>
      <c r="AH390" s="2"/>
      <c r="AI390" s="4"/>
      <c r="AJ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3"/>
      <c r="AH391" s="2"/>
      <c r="AI391" s="4"/>
      <c r="AJ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3"/>
      <c r="AH392" s="2"/>
      <c r="AI392" s="4"/>
      <c r="AJ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3"/>
      <c r="AH393" s="2"/>
      <c r="AI393" s="4"/>
      <c r="AJ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3"/>
      <c r="AH394" s="2"/>
      <c r="AI394" s="4"/>
      <c r="AJ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3"/>
      <c r="AH395" s="2"/>
      <c r="AI395" s="4"/>
      <c r="AJ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3"/>
      <c r="AH396" s="2"/>
      <c r="AI396" s="4"/>
      <c r="AJ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3"/>
      <c r="AH397" s="2"/>
      <c r="AI397" s="4"/>
      <c r="AJ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3"/>
      <c r="AH398" s="2"/>
      <c r="AI398" s="4"/>
      <c r="AJ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3"/>
      <c r="AH399" s="2"/>
      <c r="AI399" s="4"/>
      <c r="AJ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3"/>
      <c r="AH400" s="2"/>
      <c r="AI400" s="4"/>
      <c r="AJ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3"/>
      <c r="AH401" s="2"/>
      <c r="AI401" s="4"/>
      <c r="AJ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3"/>
      <c r="AH402" s="2"/>
      <c r="AI402" s="4"/>
      <c r="AJ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3"/>
      <c r="AH403" s="2"/>
      <c r="AI403" s="4"/>
      <c r="AJ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3"/>
      <c r="AH404" s="2"/>
      <c r="AI404" s="4"/>
      <c r="AJ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3"/>
      <c r="AH405" s="2"/>
      <c r="AI405" s="4"/>
      <c r="AJ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3"/>
      <c r="AH406" s="2"/>
      <c r="AI406" s="4"/>
      <c r="AJ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3"/>
      <c r="AH407" s="2"/>
      <c r="AI407" s="4"/>
      <c r="AJ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3"/>
      <c r="AH408" s="2"/>
      <c r="AI408" s="4"/>
      <c r="AJ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3"/>
      <c r="AH409" s="2"/>
      <c r="AI409" s="4"/>
      <c r="AJ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3"/>
      <c r="AH410" s="2"/>
      <c r="AI410" s="4"/>
      <c r="AJ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3"/>
      <c r="AH411" s="2"/>
      <c r="AI411" s="4"/>
      <c r="AJ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3"/>
      <c r="AH412" s="2"/>
      <c r="AI412" s="4"/>
      <c r="AJ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3"/>
      <c r="AH413" s="2"/>
      <c r="AI413" s="4"/>
      <c r="AJ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3"/>
      <c r="AH414" s="2"/>
      <c r="AI414" s="4"/>
      <c r="AJ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3"/>
      <c r="AH415" s="2"/>
      <c r="AI415" s="4"/>
      <c r="AJ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3"/>
      <c r="AH416" s="2"/>
      <c r="AI416" s="4"/>
      <c r="AJ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3"/>
      <c r="AH417" s="2"/>
      <c r="AI417" s="4"/>
      <c r="AJ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3"/>
      <c r="AH418" s="2"/>
      <c r="AI418" s="4"/>
      <c r="AJ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3"/>
      <c r="AH419" s="2"/>
      <c r="AI419" s="4"/>
      <c r="AJ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3"/>
      <c r="AH420" s="2"/>
      <c r="AI420" s="4"/>
      <c r="AJ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3"/>
      <c r="AH421" s="2"/>
      <c r="AI421" s="4"/>
      <c r="AJ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3"/>
      <c r="AH422" s="2"/>
      <c r="AI422" s="4"/>
      <c r="AJ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3"/>
      <c r="AH423" s="2"/>
      <c r="AI423" s="4"/>
      <c r="AJ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3"/>
      <c r="AH424" s="2"/>
      <c r="AI424" s="4"/>
      <c r="AJ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3"/>
      <c r="AH425" s="2"/>
      <c r="AI425" s="4"/>
      <c r="AJ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3"/>
      <c r="AH426" s="2"/>
      <c r="AI426" s="4"/>
      <c r="AJ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3"/>
      <c r="AH427" s="2"/>
      <c r="AI427" s="4"/>
      <c r="AJ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3"/>
      <c r="AH428" s="2"/>
      <c r="AI428" s="4"/>
      <c r="AJ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3"/>
      <c r="AH429" s="2"/>
      <c r="AI429" s="4"/>
      <c r="AJ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3"/>
      <c r="AH430" s="2"/>
      <c r="AI430" s="4"/>
      <c r="AJ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3"/>
      <c r="AH431" s="2"/>
      <c r="AI431" s="4"/>
      <c r="AJ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3"/>
      <c r="AH432" s="2"/>
      <c r="AI432" s="4"/>
      <c r="AJ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3"/>
      <c r="AH433" s="2"/>
      <c r="AI433" s="4"/>
      <c r="AJ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3"/>
      <c r="AH434" s="2"/>
      <c r="AI434" s="4"/>
      <c r="AJ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3"/>
      <c r="AH435" s="2"/>
      <c r="AI435" s="4"/>
      <c r="AJ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3"/>
      <c r="AH436" s="2"/>
      <c r="AI436" s="4"/>
      <c r="AJ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3"/>
      <c r="AH437" s="2"/>
      <c r="AI437" s="4"/>
      <c r="AJ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3"/>
      <c r="AH438" s="2"/>
      <c r="AI438" s="4"/>
      <c r="AJ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3"/>
      <c r="AH439" s="2"/>
      <c r="AI439" s="4"/>
      <c r="AJ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3"/>
      <c r="AH440" s="2"/>
      <c r="AI440" s="4"/>
      <c r="AJ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3"/>
      <c r="AH441" s="2"/>
      <c r="AI441" s="4"/>
      <c r="AJ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3"/>
      <c r="AH442" s="2"/>
      <c r="AI442" s="4"/>
      <c r="AJ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3"/>
      <c r="AH443" s="2"/>
      <c r="AI443" s="4"/>
      <c r="AJ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3"/>
      <c r="AH444" s="2"/>
      <c r="AI444" s="4"/>
      <c r="AJ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3"/>
      <c r="AH445" s="2"/>
      <c r="AI445" s="4"/>
      <c r="AJ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3"/>
      <c r="AH446" s="2"/>
      <c r="AI446" s="4"/>
      <c r="AJ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3"/>
      <c r="AH447" s="2"/>
      <c r="AI447" s="4"/>
      <c r="AJ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3"/>
      <c r="AH448" s="2"/>
      <c r="AI448" s="4"/>
      <c r="AJ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3"/>
      <c r="AH449" s="2"/>
      <c r="AI449" s="4"/>
      <c r="AJ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3"/>
      <c r="AH450" s="2"/>
      <c r="AI450" s="4"/>
      <c r="AJ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3"/>
      <c r="AH451" s="2"/>
      <c r="AI451" s="4"/>
      <c r="AJ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3"/>
      <c r="AH452" s="2"/>
      <c r="AI452" s="4"/>
      <c r="AJ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3"/>
      <c r="AH453" s="2"/>
      <c r="AI453" s="4"/>
      <c r="AJ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3"/>
      <c r="AH454" s="2"/>
      <c r="AI454" s="4"/>
      <c r="AJ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3"/>
      <c r="AH455" s="2"/>
      <c r="AI455" s="4"/>
      <c r="AJ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3"/>
      <c r="AH456" s="2"/>
      <c r="AI456" s="4"/>
      <c r="AJ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3"/>
      <c r="AH457" s="2"/>
      <c r="AI457" s="4"/>
      <c r="AJ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3"/>
      <c r="AH458" s="2"/>
      <c r="AI458" s="4"/>
      <c r="AJ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3"/>
      <c r="AH459" s="2"/>
      <c r="AI459" s="4"/>
      <c r="AJ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3"/>
      <c r="AH460" s="2"/>
      <c r="AI460" s="4"/>
      <c r="AJ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3"/>
      <c r="AH461" s="2"/>
      <c r="AI461" s="4"/>
      <c r="AJ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3"/>
      <c r="AH462" s="2"/>
      <c r="AI462" s="4"/>
      <c r="AJ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3"/>
      <c r="AH463" s="2"/>
      <c r="AI463" s="4"/>
      <c r="AJ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3"/>
      <c r="AH464" s="2"/>
      <c r="AI464" s="4"/>
      <c r="AJ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3"/>
      <c r="AH465" s="2"/>
      <c r="AI465" s="4"/>
      <c r="AJ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3"/>
      <c r="AH466" s="2"/>
      <c r="AI466" s="4"/>
      <c r="AJ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3"/>
      <c r="AH467" s="2"/>
      <c r="AI467" s="4"/>
      <c r="AJ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3"/>
      <c r="AH468" s="2"/>
      <c r="AI468" s="4"/>
      <c r="AJ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3"/>
      <c r="AH469" s="2"/>
      <c r="AI469" s="4"/>
      <c r="AJ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3"/>
      <c r="AH470" s="2"/>
      <c r="AI470" s="4"/>
      <c r="AJ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3"/>
      <c r="AH471" s="2"/>
      <c r="AI471" s="4"/>
      <c r="AJ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3"/>
      <c r="AH472" s="2"/>
      <c r="AI472" s="4"/>
      <c r="AJ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3"/>
      <c r="AH473" s="2"/>
      <c r="AI473" s="4"/>
      <c r="AJ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3"/>
      <c r="AH474" s="2"/>
      <c r="AI474" s="4"/>
      <c r="AJ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3"/>
      <c r="AH475" s="2"/>
      <c r="AI475" s="4"/>
      <c r="AJ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3"/>
      <c r="AH476" s="2"/>
      <c r="AI476" s="4"/>
      <c r="AJ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3"/>
      <c r="AH477" s="2"/>
      <c r="AI477" s="4"/>
      <c r="AJ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3"/>
      <c r="AH478" s="2"/>
      <c r="AI478" s="4"/>
      <c r="AJ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3"/>
      <c r="AH479" s="2"/>
      <c r="AI479" s="4"/>
      <c r="AJ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3"/>
      <c r="AH480" s="2"/>
      <c r="AI480" s="4"/>
      <c r="AJ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3"/>
      <c r="AH481" s="2"/>
      <c r="AI481" s="4"/>
      <c r="AJ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3"/>
      <c r="AH482" s="2"/>
      <c r="AI482" s="4"/>
      <c r="AJ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3"/>
      <c r="AH483" s="2"/>
      <c r="AI483" s="4"/>
      <c r="AJ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3"/>
      <c r="AH484" s="2"/>
      <c r="AI484" s="4"/>
      <c r="AJ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3"/>
      <c r="AH485" s="2"/>
      <c r="AI485" s="4"/>
      <c r="AJ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3"/>
      <c r="AH486" s="2"/>
      <c r="AI486" s="4"/>
      <c r="AJ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3"/>
      <c r="AH487" s="2"/>
      <c r="AI487" s="4"/>
      <c r="AJ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3"/>
      <c r="AH488" s="2"/>
      <c r="AI488" s="4"/>
      <c r="AJ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3"/>
      <c r="AH489" s="2"/>
      <c r="AI489" s="4"/>
      <c r="AJ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3"/>
      <c r="AH490" s="2"/>
      <c r="AI490" s="4"/>
      <c r="AJ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3"/>
      <c r="AH491" s="2"/>
      <c r="AI491" s="4"/>
      <c r="AJ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3"/>
      <c r="AH492" s="2"/>
      <c r="AI492" s="4"/>
      <c r="AJ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3"/>
      <c r="AH493" s="2"/>
      <c r="AI493" s="4"/>
      <c r="AJ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3"/>
      <c r="AH494" s="2"/>
      <c r="AI494" s="4"/>
      <c r="AJ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3"/>
      <c r="AH495" s="2"/>
      <c r="AI495" s="4"/>
      <c r="AJ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3"/>
      <c r="AH496" s="2"/>
      <c r="AI496" s="4"/>
      <c r="AJ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3"/>
      <c r="AH497" s="2"/>
      <c r="AI497" s="4"/>
      <c r="AJ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3"/>
      <c r="AH498" s="2"/>
      <c r="AI498" s="4"/>
      <c r="AJ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3"/>
      <c r="AH499" s="2"/>
      <c r="AI499" s="4"/>
      <c r="AJ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3"/>
      <c r="AH500" s="2"/>
      <c r="AI500" s="4"/>
      <c r="AJ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3"/>
      <c r="AH501" s="2"/>
      <c r="AI501" s="4"/>
      <c r="AJ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3"/>
      <c r="AH502" s="2"/>
      <c r="AI502" s="4"/>
      <c r="AJ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3"/>
      <c r="AH503" s="2"/>
      <c r="AI503" s="4"/>
      <c r="AJ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3"/>
      <c r="AH504" s="2"/>
      <c r="AI504" s="4"/>
      <c r="AJ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3"/>
      <c r="AH505" s="2"/>
      <c r="AI505" s="4"/>
      <c r="AJ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3"/>
      <c r="AH506" s="2"/>
      <c r="AI506" s="4"/>
      <c r="AJ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3"/>
      <c r="AH507" s="2"/>
      <c r="AI507" s="4"/>
      <c r="AJ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3"/>
      <c r="AH508" s="2"/>
      <c r="AI508" s="4"/>
      <c r="AJ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3"/>
      <c r="AH509" s="2"/>
      <c r="AI509" s="4"/>
      <c r="AJ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3"/>
      <c r="AH510" s="2"/>
      <c r="AI510" s="4"/>
      <c r="AJ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3"/>
      <c r="AH511" s="2"/>
      <c r="AI511" s="4"/>
      <c r="AJ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3"/>
      <c r="AH512" s="2"/>
      <c r="AI512" s="4"/>
      <c r="AJ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3"/>
      <c r="AH513" s="2"/>
      <c r="AI513" s="4"/>
      <c r="AJ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3"/>
      <c r="AH514" s="2"/>
      <c r="AI514" s="4"/>
      <c r="AJ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3"/>
      <c r="AH515" s="2"/>
      <c r="AI515" s="4"/>
      <c r="AJ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3"/>
      <c r="AH516" s="2"/>
      <c r="AI516" s="4"/>
      <c r="AJ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3"/>
      <c r="AH517" s="2"/>
      <c r="AI517" s="4"/>
      <c r="AJ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3"/>
      <c r="AH518" s="2"/>
      <c r="AI518" s="4"/>
      <c r="AJ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3"/>
      <c r="AH519" s="2"/>
      <c r="AI519" s="4"/>
      <c r="AJ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3"/>
      <c r="AH520" s="2"/>
      <c r="AI520" s="4"/>
      <c r="AJ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3"/>
      <c r="AH521" s="2"/>
      <c r="AI521" s="4"/>
      <c r="AJ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3"/>
      <c r="AH522" s="2"/>
      <c r="AI522" s="4"/>
      <c r="AJ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3"/>
      <c r="AH523" s="2"/>
      <c r="AI523" s="4"/>
      <c r="AJ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3"/>
      <c r="AH524" s="2"/>
      <c r="AI524" s="4"/>
      <c r="AJ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3"/>
      <c r="AH525" s="2"/>
      <c r="AI525" s="4"/>
      <c r="AJ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3"/>
      <c r="AH526" s="2"/>
      <c r="AI526" s="4"/>
      <c r="AJ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3"/>
      <c r="AH527" s="2"/>
      <c r="AI527" s="4"/>
      <c r="AJ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3"/>
      <c r="AH528" s="2"/>
      <c r="AI528" s="4"/>
      <c r="AJ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3"/>
      <c r="AH529" s="2"/>
      <c r="AI529" s="4"/>
      <c r="AJ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3"/>
      <c r="AH530" s="2"/>
      <c r="AI530" s="4"/>
      <c r="AJ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3"/>
      <c r="AH531" s="2"/>
      <c r="AI531" s="4"/>
      <c r="AJ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3"/>
      <c r="AH532" s="2"/>
      <c r="AI532" s="4"/>
      <c r="AJ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3"/>
      <c r="AH533" s="2"/>
      <c r="AI533" s="4"/>
      <c r="AJ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3"/>
      <c r="AH534" s="2"/>
      <c r="AI534" s="4"/>
      <c r="AJ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3"/>
      <c r="AH535" s="2"/>
      <c r="AI535" s="4"/>
      <c r="AJ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3"/>
      <c r="AH536" s="2"/>
      <c r="AI536" s="4"/>
      <c r="AJ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3"/>
      <c r="AH537" s="2"/>
      <c r="AI537" s="4"/>
      <c r="AJ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3"/>
      <c r="AH538" s="2"/>
      <c r="AI538" s="4"/>
      <c r="AJ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3"/>
      <c r="AH539" s="2"/>
      <c r="AI539" s="4"/>
      <c r="AJ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3"/>
      <c r="AH540" s="2"/>
      <c r="AI540" s="4"/>
      <c r="AJ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3"/>
      <c r="AH541" s="2"/>
      <c r="AI541" s="4"/>
      <c r="AJ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3"/>
      <c r="AH542" s="2"/>
      <c r="AI542" s="4"/>
      <c r="AJ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3"/>
      <c r="AH543" s="2"/>
      <c r="AI543" s="4"/>
      <c r="AJ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3"/>
      <c r="AH544" s="2"/>
      <c r="AI544" s="4"/>
      <c r="AJ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3"/>
      <c r="AH545" s="2"/>
      <c r="AI545" s="4"/>
      <c r="AJ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3"/>
      <c r="AH546" s="2"/>
      <c r="AI546" s="4"/>
      <c r="AJ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3"/>
      <c r="AH547" s="2"/>
      <c r="AI547" s="4"/>
      <c r="AJ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3"/>
      <c r="AH548" s="2"/>
      <c r="AI548" s="4"/>
      <c r="AJ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3"/>
      <c r="AH549" s="2"/>
      <c r="AI549" s="4"/>
      <c r="AJ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3"/>
      <c r="AH550" s="2"/>
      <c r="AI550" s="4"/>
      <c r="AJ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3"/>
      <c r="AH551" s="2"/>
      <c r="AI551" s="4"/>
      <c r="AJ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3"/>
      <c r="AH552" s="2"/>
      <c r="AI552" s="4"/>
      <c r="AJ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3"/>
      <c r="AH553" s="2"/>
      <c r="AI553" s="4"/>
      <c r="AJ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3"/>
      <c r="AH554" s="2"/>
      <c r="AI554" s="4"/>
      <c r="AJ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3"/>
      <c r="AH555" s="2"/>
      <c r="AI555" s="4"/>
      <c r="AJ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3"/>
      <c r="AH556" s="2"/>
      <c r="AI556" s="4"/>
      <c r="AJ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3"/>
      <c r="AH557" s="2"/>
      <c r="AI557" s="4"/>
      <c r="AJ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3"/>
      <c r="AH558" s="2"/>
      <c r="AI558" s="4"/>
      <c r="AJ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3"/>
      <c r="AH559" s="2"/>
      <c r="AI559" s="4"/>
      <c r="AJ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3"/>
      <c r="AH560" s="2"/>
      <c r="AI560" s="4"/>
      <c r="AJ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3"/>
      <c r="AH561" s="2"/>
      <c r="AI561" s="4"/>
      <c r="AJ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3"/>
      <c r="AH562" s="2"/>
      <c r="AI562" s="4"/>
      <c r="AJ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3"/>
      <c r="AH563" s="2"/>
      <c r="AI563" s="4"/>
      <c r="AJ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3"/>
      <c r="AH564" s="2"/>
      <c r="AI564" s="4"/>
      <c r="AJ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3"/>
      <c r="AH565" s="2"/>
      <c r="AI565" s="4"/>
      <c r="AJ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3"/>
      <c r="AH566" s="2"/>
      <c r="AI566" s="4"/>
      <c r="AJ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3"/>
      <c r="AH567" s="2"/>
      <c r="AI567" s="4"/>
      <c r="AJ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3"/>
      <c r="AH568" s="2"/>
      <c r="AI568" s="4"/>
      <c r="AJ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3"/>
      <c r="AH569" s="2"/>
      <c r="AI569" s="4"/>
      <c r="AJ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3"/>
      <c r="AH570" s="2"/>
      <c r="AI570" s="4"/>
      <c r="AJ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3"/>
      <c r="AH571" s="2"/>
      <c r="AI571" s="4"/>
      <c r="AJ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3"/>
      <c r="AH572" s="2"/>
      <c r="AI572" s="4"/>
      <c r="AJ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3"/>
      <c r="AH573" s="2"/>
      <c r="AI573" s="4"/>
      <c r="AJ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3"/>
      <c r="AH574" s="2"/>
      <c r="AI574" s="4"/>
      <c r="AJ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3"/>
      <c r="AH575" s="2"/>
      <c r="AI575" s="4"/>
      <c r="AJ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3"/>
      <c r="AH576" s="2"/>
      <c r="AI576" s="4"/>
      <c r="AJ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3"/>
      <c r="AH577" s="2"/>
      <c r="AI577" s="4"/>
      <c r="AJ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3"/>
      <c r="AH578" s="2"/>
      <c r="AI578" s="4"/>
      <c r="AJ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3"/>
      <c r="AH579" s="2"/>
      <c r="AI579" s="4"/>
      <c r="AJ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3"/>
      <c r="AH580" s="2"/>
      <c r="AI580" s="4"/>
      <c r="AJ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3"/>
      <c r="AH581" s="2"/>
      <c r="AI581" s="4"/>
      <c r="AJ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3"/>
      <c r="AH582" s="2"/>
      <c r="AI582" s="4"/>
      <c r="AJ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3"/>
      <c r="AH583" s="2"/>
      <c r="AI583" s="4"/>
      <c r="AJ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3"/>
      <c r="AH584" s="2"/>
      <c r="AI584" s="4"/>
      <c r="AJ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3"/>
      <c r="AH585" s="2"/>
      <c r="AI585" s="4"/>
      <c r="AJ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3"/>
      <c r="AH586" s="2"/>
      <c r="AI586" s="4"/>
      <c r="AJ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3"/>
      <c r="AH587" s="2"/>
      <c r="AI587" s="4"/>
      <c r="AJ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3"/>
      <c r="AH588" s="2"/>
      <c r="AI588" s="4"/>
      <c r="AJ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3"/>
      <c r="AH589" s="2"/>
      <c r="AI589" s="4"/>
      <c r="AJ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3"/>
      <c r="AH590" s="2"/>
      <c r="AI590" s="4"/>
      <c r="AJ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3"/>
      <c r="AH591" s="2"/>
      <c r="AI591" s="4"/>
      <c r="AJ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3"/>
      <c r="AH592" s="2"/>
      <c r="AI592" s="4"/>
      <c r="AJ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3"/>
      <c r="AH593" s="2"/>
      <c r="AI593" s="4"/>
      <c r="AJ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3"/>
      <c r="AH594" s="2"/>
      <c r="AI594" s="4"/>
      <c r="AJ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3"/>
      <c r="AH595" s="2"/>
      <c r="AI595" s="4"/>
      <c r="AJ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3"/>
      <c r="AH596" s="2"/>
      <c r="AI596" s="4"/>
      <c r="AJ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3"/>
      <c r="AH597" s="2"/>
      <c r="AI597" s="4"/>
      <c r="AJ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3"/>
      <c r="AH598" s="2"/>
      <c r="AI598" s="4"/>
      <c r="AJ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3"/>
      <c r="AH599" s="2"/>
      <c r="AI599" s="4"/>
      <c r="AJ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3"/>
      <c r="AH600" s="2"/>
      <c r="AI600" s="4"/>
      <c r="AJ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3"/>
      <c r="AH601" s="2"/>
      <c r="AI601" s="4"/>
      <c r="AJ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3"/>
      <c r="AH602" s="2"/>
      <c r="AI602" s="4"/>
      <c r="AJ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3"/>
      <c r="AH603" s="2"/>
      <c r="AI603" s="4"/>
      <c r="AJ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3"/>
      <c r="AH604" s="2"/>
      <c r="AI604" s="4"/>
      <c r="AJ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3"/>
      <c r="AH605" s="2"/>
      <c r="AI605" s="4"/>
      <c r="AJ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3"/>
      <c r="AH606" s="2"/>
      <c r="AI606" s="4"/>
      <c r="AJ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3"/>
      <c r="AH607" s="2"/>
      <c r="AI607" s="4"/>
      <c r="AJ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3"/>
      <c r="AH608" s="2"/>
      <c r="AI608" s="4"/>
      <c r="AJ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3"/>
      <c r="AH609" s="2"/>
      <c r="AI609" s="4"/>
      <c r="AJ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3"/>
      <c r="AH610" s="2"/>
      <c r="AI610" s="4"/>
      <c r="AJ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3"/>
      <c r="AH611" s="2"/>
      <c r="AI611" s="4"/>
      <c r="AJ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3"/>
      <c r="AH612" s="2"/>
      <c r="AI612" s="4"/>
      <c r="AJ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3"/>
      <c r="AH613" s="2"/>
      <c r="AI613" s="4"/>
      <c r="AJ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3"/>
      <c r="AH614" s="2"/>
      <c r="AI614" s="4"/>
      <c r="AJ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3"/>
      <c r="AH615" s="2"/>
      <c r="AI615" s="4"/>
      <c r="AJ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3"/>
      <c r="AH616" s="2"/>
      <c r="AI616" s="4"/>
      <c r="AJ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3"/>
      <c r="AH617" s="2"/>
      <c r="AI617" s="4"/>
      <c r="AJ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3"/>
      <c r="AH618" s="2"/>
      <c r="AI618" s="4"/>
      <c r="AJ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3"/>
      <c r="AH619" s="2"/>
      <c r="AI619" s="4"/>
      <c r="AJ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3"/>
      <c r="AH620" s="2"/>
      <c r="AI620" s="4"/>
      <c r="AJ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3"/>
      <c r="AH621" s="2"/>
      <c r="AI621" s="4"/>
      <c r="AJ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3"/>
      <c r="AH622" s="2"/>
      <c r="AI622" s="4"/>
      <c r="AJ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3"/>
      <c r="AH623" s="2"/>
      <c r="AI623" s="4"/>
      <c r="AJ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3"/>
      <c r="AH624" s="2"/>
      <c r="AI624" s="4"/>
      <c r="AJ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3"/>
      <c r="AH625" s="2"/>
      <c r="AI625" s="4"/>
      <c r="AJ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3"/>
      <c r="AH626" s="2"/>
      <c r="AI626" s="4"/>
      <c r="AJ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3"/>
      <c r="AH627" s="2"/>
      <c r="AI627" s="4"/>
      <c r="AJ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3"/>
      <c r="AH628" s="2"/>
      <c r="AI628" s="4"/>
      <c r="AJ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3"/>
      <c r="AH629" s="2"/>
      <c r="AI629" s="4"/>
      <c r="AJ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3"/>
      <c r="AH630" s="2"/>
      <c r="AI630" s="4"/>
      <c r="AJ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3"/>
      <c r="AH631" s="2"/>
      <c r="AI631" s="4"/>
      <c r="AJ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3"/>
      <c r="AH632" s="2"/>
      <c r="AI632" s="4"/>
      <c r="AJ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3"/>
      <c r="AH633" s="2"/>
      <c r="AI633" s="4"/>
      <c r="AJ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3"/>
      <c r="AH634" s="2"/>
      <c r="AI634" s="4"/>
      <c r="AJ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3"/>
      <c r="AH635" s="2"/>
      <c r="AI635" s="4"/>
      <c r="AJ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3"/>
      <c r="AH636" s="2"/>
      <c r="AI636" s="4"/>
      <c r="AJ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3"/>
      <c r="AH637" s="2"/>
      <c r="AI637" s="4"/>
      <c r="AJ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3"/>
      <c r="AH638" s="2"/>
      <c r="AI638" s="4"/>
      <c r="AJ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3"/>
      <c r="AH639" s="2"/>
      <c r="AI639" s="4"/>
      <c r="AJ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3"/>
      <c r="AH640" s="2"/>
      <c r="AI640" s="4"/>
      <c r="AJ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3"/>
      <c r="AH641" s="2"/>
      <c r="AI641" s="4"/>
      <c r="AJ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3"/>
      <c r="AH642" s="2"/>
      <c r="AI642" s="4"/>
      <c r="AJ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3"/>
      <c r="AH643" s="2"/>
      <c r="AI643" s="4"/>
      <c r="AJ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3"/>
      <c r="AH644" s="2"/>
      <c r="AI644" s="4"/>
      <c r="AJ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3"/>
      <c r="AH645" s="2"/>
      <c r="AI645" s="4"/>
      <c r="AJ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3"/>
      <c r="AH646" s="2"/>
      <c r="AI646" s="4"/>
      <c r="AJ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3"/>
      <c r="AH647" s="2"/>
      <c r="AI647" s="4"/>
      <c r="AJ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3"/>
      <c r="AH648" s="2"/>
      <c r="AI648" s="4"/>
      <c r="AJ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3"/>
      <c r="AH649" s="2"/>
      <c r="AI649" s="4"/>
      <c r="AJ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3"/>
      <c r="AH650" s="2"/>
      <c r="AI650" s="4"/>
      <c r="AJ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3"/>
      <c r="AH651" s="2"/>
      <c r="AI651" s="4"/>
      <c r="AJ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3"/>
      <c r="AH652" s="2"/>
      <c r="AI652" s="4"/>
      <c r="AJ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3"/>
      <c r="AH653" s="2"/>
      <c r="AI653" s="4"/>
      <c r="AJ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3"/>
      <c r="AH654" s="2"/>
      <c r="AI654" s="4"/>
      <c r="AJ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3"/>
      <c r="AH655" s="2"/>
      <c r="AI655" s="4"/>
      <c r="AJ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3"/>
      <c r="AH656" s="2"/>
      <c r="AI656" s="4"/>
      <c r="AJ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3"/>
      <c r="AH657" s="2"/>
      <c r="AI657" s="4"/>
      <c r="AJ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3"/>
      <c r="AH658" s="2"/>
      <c r="AI658" s="4"/>
      <c r="AJ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3"/>
      <c r="AH659" s="2"/>
      <c r="AI659" s="4"/>
      <c r="AJ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3"/>
      <c r="AH660" s="2"/>
      <c r="AI660" s="4"/>
      <c r="AJ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3"/>
      <c r="AH661" s="2"/>
      <c r="AI661" s="4"/>
      <c r="AJ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3"/>
      <c r="AH662" s="2"/>
      <c r="AI662" s="4"/>
      <c r="AJ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3"/>
      <c r="AH663" s="2"/>
      <c r="AI663" s="4"/>
      <c r="AJ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3"/>
      <c r="AH664" s="2"/>
      <c r="AI664" s="4"/>
      <c r="AJ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3"/>
      <c r="AH665" s="2"/>
      <c r="AI665" s="4"/>
      <c r="AJ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3"/>
      <c r="AH666" s="2"/>
      <c r="AI666" s="4"/>
      <c r="AJ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3"/>
      <c r="AH667" s="2"/>
      <c r="AI667" s="4"/>
      <c r="AJ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3"/>
      <c r="AH668" s="2"/>
      <c r="AI668" s="4"/>
      <c r="AJ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3"/>
      <c r="AH669" s="2"/>
      <c r="AI669" s="4"/>
      <c r="AJ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3"/>
      <c r="AH670" s="2"/>
      <c r="AI670" s="4"/>
      <c r="AJ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3"/>
      <c r="AH671" s="2"/>
      <c r="AI671" s="4"/>
      <c r="AJ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3"/>
      <c r="AH672" s="2"/>
      <c r="AI672" s="4"/>
      <c r="AJ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3"/>
      <c r="AH673" s="2"/>
      <c r="AI673" s="4"/>
      <c r="AJ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3"/>
      <c r="AH674" s="2"/>
      <c r="AI674" s="4"/>
      <c r="AJ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3"/>
      <c r="AH675" s="2"/>
      <c r="AI675" s="4"/>
      <c r="AJ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3"/>
      <c r="AH676" s="2"/>
      <c r="AI676" s="4"/>
      <c r="AJ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3"/>
      <c r="AH677" s="2"/>
      <c r="AI677" s="4"/>
      <c r="AJ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3"/>
      <c r="AH678" s="2"/>
      <c r="AI678" s="4"/>
      <c r="AJ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3"/>
      <c r="AH679" s="2"/>
      <c r="AI679" s="4"/>
      <c r="AJ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3"/>
      <c r="AH680" s="2"/>
      <c r="AI680" s="4"/>
      <c r="AJ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3"/>
      <c r="AH681" s="2"/>
      <c r="AI681" s="4"/>
      <c r="AJ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3"/>
      <c r="AH682" s="2"/>
      <c r="AI682" s="4"/>
      <c r="AJ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3"/>
      <c r="AH683" s="2"/>
      <c r="AI683" s="4"/>
      <c r="AJ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3"/>
      <c r="AH684" s="2"/>
      <c r="AI684" s="4"/>
      <c r="AJ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3"/>
      <c r="AH685" s="2"/>
      <c r="AI685" s="4"/>
      <c r="AJ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3"/>
      <c r="AH686" s="2"/>
      <c r="AI686" s="4"/>
      <c r="AJ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3"/>
      <c r="AH687" s="2"/>
      <c r="AI687" s="4"/>
      <c r="AJ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3"/>
      <c r="AH688" s="2"/>
      <c r="AI688" s="4"/>
      <c r="AJ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3"/>
      <c r="AH689" s="2"/>
      <c r="AI689" s="4"/>
      <c r="AJ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3"/>
      <c r="AH690" s="2"/>
      <c r="AI690" s="4"/>
      <c r="AJ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3"/>
      <c r="AH691" s="2"/>
      <c r="AI691" s="4"/>
      <c r="AJ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3"/>
      <c r="AH692" s="2"/>
      <c r="AI692" s="4"/>
      <c r="AJ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3"/>
      <c r="AH693" s="2"/>
      <c r="AI693" s="4"/>
      <c r="AJ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3"/>
      <c r="AH694" s="2"/>
      <c r="AI694" s="4"/>
      <c r="AJ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3"/>
      <c r="AH695" s="2"/>
      <c r="AI695" s="4"/>
      <c r="AJ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3"/>
      <c r="AH696" s="2"/>
      <c r="AI696" s="4"/>
      <c r="AJ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3"/>
      <c r="AH697" s="2"/>
      <c r="AI697" s="4"/>
      <c r="AJ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3"/>
      <c r="AH698" s="2"/>
      <c r="AI698" s="4"/>
      <c r="AJ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3"/>
      <c r="AH699" s="2"/>
      <c r="AI699" s="4"/>
      <c r="AJ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3"/>
      <c r="AH700" s="2"/>
      <c r="AI700" s="4"/>
      <c r="AJ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3"/>
      <c r="AH701" s="2"/>
      <c r="AI701" s="4"/>
      <c r="AJ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3"/>
      <c r="AH702" s="2"/>
      <c r="AI702" s="4"/>
      <c r="AJ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3"/>
      <c r="AH703" s="2"/>
      <c r="AI703" s="4"/>
      <c r="AJ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3"/>
      <c r="AH704" s="2"/>
      <c r="AI704" s="4"/>
      <c r="AJ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3"/>
      <c r="AH705" s="2"/>
      <c r="AI705" s="4"/>
      <c r="AJ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3"/>
      <c r="AH706" s="2"/>
      <c r="AI706" s="4"/>
      <c r="AJ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3"/>
      <c r="AH707" s="2"/>
      <c r="AI707" s="4"/>
      <c r="AJ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3"/>
      <c r="AH708" s="2"/>
      <c r="AI708" s="4"/>
      <c r="AJ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3"/>
      <c r="AH709" s="2"/>
      <c r="AI709" s="4"/>
      <c r="AJ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3"/>
      <c r="AH710" s="2"/>
      <c r="AI710" s="4"/>
      <c r="AJ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3"/>
      <c r="AH711" s="2"/>
      <c r="AI711" s="4"/>
      <c r="AJ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3"/>
      <c r="AH712" s="2"/>
      <c r="AI712" s="4"/>
      <c r="AJ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3"/>
      <c r="AH713" s="2"/>
      <c r="AI713" s="4"/>
      <c r="AJ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3"/>
      <c r="AH714" s="2"/>
      <c r="AI714" s="4"/>
      <c r="AJ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3"/>
      <c r="AH715" s="2"/>
      <c r="AI715" s="4"/>
      <c r="AJ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3"/>
      <c r="AH716" s="2"/>
      <c r="AI716" s="4"/>
      <c r="AJ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3"/>
      <c r="AH717" s="2"/>
      <c r="AI717" s="4"/>
      <c r="AJ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3"/>
      <c r="AH718" s="2"/>
      <c r="AI718" s="4"/>
      <c r="AJ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3"/>
      <c r="AH719" s="2"/>
      <c r="AI719" s="4"/>
      <c r="AJ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3"/>
      <c r="AH720" s="2"/>
      <c r="AI720" s="4"/>
      <c r="AJ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3"/>
      <c r="AH721" s="2"/>
      <c r="AI721" s="4"/>
      <c r="AJ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3"/>
      <c r="AH722" s="2"/>
      <c r="AI722" s="4"/>
      <c r="AJ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3"/>
      <c r="AH723" s="2"/>
      <c r="AI723" s="4"/>
      <c r="AJ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3"/>
      <c r="AH724" s="2"/>
      <c r="AI724" s="4"/>
      <c r="AJ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3"/>
      <c r="AH725" s="2"/>
      <c r="AI725" s="4"/>
      <c r="AJ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3"/>
      <c r="AH726" s="2"/>
      <c r="AI726" s="4"/>
      <c r="AJ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3"/>
      <c r="AH727" s="2"/>
      <c r="AI727" s="4"/>
      <c r="AJ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3"/>
      <c r="AH728" s="2"/>
      <c r="AI728" s="4"/>
      <c r="AJ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3"/>
      <c r="AH729" s="2"/>
      <c r="AI729" s="4"/>
      <c r="AJ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3"/>
      <c r="AH730" s="2"/>
      <c r="AI730" s="4"/>
      <c r="AJ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3"/>
      <c r="AH731" s="2"/>
      <c r="AI731" s="4"/>
      <c r="AJ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3"/>
      <c r="AH732" s="2"/>
      <c r="AI732" s="4"/>
      <c r="AJ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3"/>
      <c r="AH733" s="2"/>
      <c r="AI733" s="4"/>
      <c r="AJ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3"/>
      <c r="AH734" s="2"/>
      <c r="AI734" s="4"/>
      <c r="AJ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3"/>
      <c r="AH735" s="2"/>
      <c r="AI735" s="4"/>
      <c r="AJ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3"/>
      <c r="AH736" s="2"/>
      <c r="AI736" s="4"/>
      <c r="AJ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3"/>
      <c r="AH737" s="2"/>
      <c r="AI737" s="4"/>
      <c r="AJ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3"/>
      <c r="AH738" s="2"/>
      <c r="AI738" s="4"/>
      <c r="AJ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3"/>
      <c r="AH739" s="2"/>
      <c r="AI739" s="4"/>
      <c r="AJ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3"/>
      <c r="AH740" s="2"/>
      <c r="AI740" s="4"/>
      <c r="AJ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3"/>
      <c r="AH741" s="2"/>
      <c r="AI741" s="4"/>
      <c r="AJ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3"/>
      <c r="AH742" s="2"/>
      <c r="AI742" s="4"/>
      <c r="AJ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3"/>
      <c r="AH743" s="2"/>
      <c r="AI743" s="4"/>
      <c r="AJ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3"/>
      <c r="AH744" s="2"/>
      <c r="AI744" s="4"/>
      <c r="AJ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3"/>
      <c r="AH745" s="2"/>
      <c r="AI745" s="4"/>
      <c r="AJ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3"/>
      <c r="AH746" s="2"/>
      <c r="AI746" s="4"/>
      <c r="AJ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3"/>
      <c r="AH747" s="2"/>
      <c r="AI747" s="4"/>
      <c r="AJ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3"/>
      <c r="AH748" s="2"/>
      <c r="AI748" s="4"/>
      <c r="AJ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3"/>
      <c r="AH749" s="2"/>
      <c r="AI749" s="4"/>
      <c r="AJ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3"/>
      <c r="AH750" s="2"/>
      <c r="AI750" s="4"/>
      <c r="AJ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3"/>
      <c r="AH751" s="2"/>
      <c r="AI751" s="4"/>
      <c r="AJ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3"/>
      <c r="AH752" s="2"/>
      <c r="AI752" s="4"/>
      <c r="AJ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3"/>
      <c r="AH753" s="2"/>
      <c r="AI753" s="4"/>
      <c r="AJ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3"/>
      <c r="AH754" s="2"/>
      <c r="AI754" s="4"/>
      <c r="AJ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3"/>
      <c r="AH755" s="2"/>
      <c r="AI755" s="4"/>
      <c r="AJ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3"/>
      <c r="AH756" s="2"/>
      <c r="AI756" s="4"/>
      <c r="AJ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3"/>
      <c r="AH757" s="2"/>
      <c r="AI757" s="4"/>
      <c r="AJ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3"/>
      <c r="AH758" s="2"/>
      <c r="AI758" s="4"/>
      <c r="AJ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3"/>
      <c r="AH759" s="2"/>
      <c r="AI759" s="4"/>
      <c r="AJ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3"/>
      <c r="AH760" s="2"/>
      <c r="AI760" s="4"/>
      <c r="AJ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3"/>
      <c r="AH761" s="2"/>
      <c r="AI761" s="4"/>
      <c r="AJ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3"/>
      <c r="AH762" s="2"/>
      <c r="AI762" s="4"/>
      <c r="AJ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3"/>
      <c r="AH763" s="2"/>
      <c r="AI763" s="4"/>
      <c r="AJ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3"/>
      <c r="AH764" s="2"/>
      <c r="AI764" s="4"/>
      <c r="AJ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3"/>
      <c r="AH765" s="2"/>
      <c r="AI765" s="4"/>
      <c r="AJ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3"/>
      <c r="AH766" s="2"/>
      <c r="AI766" s="4"/>
      <c r="AJ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3"/>
      <c r="AH767" s="2"/>
      <c r="AI767" s="4"/>
      <c r="AJ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3"/>
      <c r="AH768" s="2"/>
      <c r="AI768" s="4"/>
      <c r="AJ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3"/>
      <c r="AH769" s="2"/>
      <c r="AI769" s="4"/>
      <c r="AJ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3"/>
      <c r="AH770" s="2"/>
      <c r="AI770" s="4"/>
      <c r="AJ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3"/>
      <c r="AH771" s="2"/>
      <c r="AI771" s="4"/>
      <c r="AJ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3"/>
      <c r="AH772" s="2"/>
      <c r="AI772" s="4"/>
      <c r="AJ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3"/>
      <c r="AH773" s="2"/>
      <c r="AI773" s="4"/>
      <c r="AJ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3"/>
      <c r="AH774" s="2"/>
      <c r="AI774" s="4"/>
      <c r="AJ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3"/>
      <c r="AH775" s="2"/>
      <c r="AI775" s="4"/>
      <c r="AJ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3"/>
      <c r="AH776" s="2"/>
      <c r="AI776" s="4"/>
      <c r="AJ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3"/>
      <c r="AH777" s="2"/>
      <c r="AI777" s="4"/>
      <c r="AJ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3"/>
      <c r="AH778" s="2"/>
      <c r="AI778" s="4"/>
      <c r="AJ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3"/>
      <c r="AH779" s="2"/>
      <c r="AI779" s="4"/>
      <c r="AJ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3"/>
      <c r="AH780" s="2"/>
      <c r="AI780" s="4"/>
      <c r="AJ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3"/>
      <c r="AH781" s="2"/>
      <c r="AI781" s="4"/>
      <c r="AJ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3"/>
      <c r="AH782" s="2"/>
      <c r="AI782" s="4"/>
      <c r="AJ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3"/>
      <c r="AH783" s="2"/>
      <c r="AI783" s="4"/>
      <c r="AJ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3"/>
      <c r="AH784" s="2"/>
      <c r="AI784" s="4"/>
      <c r="AJ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3"/>
      <c r="AH785" s="2"/>
      <c r="AI785" s="4"/>
      <c r="AJ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3"/>
      <c r="AH786" s="2"/>
      <c r="AI786" s="4"/>
      <c r="AJ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3"/>
      <c r="AH787" s="2"/>
      <c r="AI787" s="4"/>
      <c r="AJ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3"/>
      <c r="AH788" s="2"/>
      <c r="AI788" s="4"/>
      <c r="AJ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3"/>
      <c r="AH789" s="2"/>
      <c r="AI789" s="4"/>
      <c r="AJ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3"/>
      <c r="AH790" s="2"/>
      <c r="AI790" s="4"/>
      <c r="AJ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3"/>
      <c r="AH791" s="2"/>
      <c r="AI791" s="4"/>
      <c r="AJ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3"/>
      <c r="AH792" s="2"/>
      <c r="AI792" s="4"/>
      <c r="AJ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3"/>
      <c r="AH793" s="2"/>
      <c r="AI793" s="4"/>
      <c r="AJ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3"/>
      <c r="AH794" s="2"/>
      <c r="AI794" s="4"/>
      <c r="AJ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3"/>
      <c r="AH795" s="2"/>
      <c r="AI795" s="4"/>
      <c r="AJ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3"/>
      <c r="AH796" s="2"/>
      <c r="AI796" s="4"/>
      <c r="AJ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3"/>
      <c r="AH797" s="2"/>
      <c r="AI797" s="4"/>
      <c r="AJ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3"/>
      <c r="AH798" s="2"/>
      <c r="AI798" s="4"/>
      <c r="AJ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3"/>
      <c r="AH799" s="2"/>
      <c r="AI799" s="4"/>
      <c r="AJ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3"/>
      <c r="AH800" s="2"/>
      <c r="AI800" s="4"/>
      <c r="AJ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3"/>
      <c r="AH801" s="2"/>
      <c r="AI801" s="4"/>
      <c r="AJ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3"/>
      <c r="AH802" s="2"/>
      <c r="AI802" s="4"/>
      <c r="AJ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3"/>
      <c r="AH803" s="2"/>
      <c r="AI803" s="4"/>
      <c r="AJ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3"/>
      <c r="AH804" s="2"/>
      <c r="AI804" s="4"/>
      <c r="AJ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3"/>
      <c r="AH805" s="2"/>
      <c r="AI805" s="4"/>
      <c r="AJ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3"/>
      <c r="AH806" s="2"/>
      <c r="AI806" s="4"/>
      <c r="AJ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3"/>
      <c r="AH807" s="2"/>
      <c r="AI807" s="4"/>
      <c r="AJ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3"/>
      <c r="AH808" s="2"/>
      <c r="AI808" s="4"/>
      <c r="AJ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3"/>
      <c r="AH809" s="2"/>
      <c r="AI809" s="4"/>
      <c r="AJ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3"/>
      <c r="AH810" s="2"/>
      <c r="AI810" s="4"/>
      <c r="AJ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3"/>
      <c r="AH811" s="2"/>
      <c r="AI811" s="4"/>
      <c r="AJ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3"/>
      <c r="AH812" s="2"/>
      <c r="AI812" s="4"/>
      <c r="AJ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3"/>
      <c r="AH813" s="2"/>
      <c r="AI813" s="4"/>
      <c r="AJ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3"/>
      <c r="AH814" s="2"/>
      <c r="AI814" s="4"/>
      <c r="AJ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3"/>
      <c r="AH815" s="2"/>
      <c r="AI815" s="4"/>
      <c r="AJ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3"/>
      <c r="AH816" s="2"/>
      <c r="AI816" s="4"/>
      <c r="AJ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3"/>
      <c r="AH817" s="2"/>
      <c r="AI817" s="4"/>
      <c r="AJ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3"/>
      <c r="AH818" s="2"/>
      <c r="AI818" s="4"/>
      <c r="AJ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3"/>
      <c r="AH819" s="2"/>
      <c r="AI819" s="4"/>
      <c r="AJ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3"/>
      <c r="AH820" s="2"/>
      <c r="AI820" s="4"/>
      <c r="AJ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3"/>
      <c r="AH821" s="2"/>
      <c r="AI821" s="4"/>
      <c r="AJ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3"/>
      <c r="AH822" s="2"/>
      <c r="AI822" s="4"/>
      <c r="AJ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3"/>
      <c r="AH823" s="2"/>
      <c r="AI823" s="4"/>
      <c r="AJ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3"/>
      <c r="AH824" s="2"/>
      <c r="AI824" s="4"/>
      <c r="AJ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3"/>
      <c r="AH825" s="2"/>
      <c r="AI825" s="4"/>
      <c r="AJ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3"/>
      <c r="AH826" s="2"/>
      <c r="AI826" s="4"/>
      <c r="AJ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3"/>
      <c r="AH827" s="2"/>
      <c r="AI827" s="4"/>
      <c r="AJ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3"/>
      <c r="AH828" s="2"/>
      <c r="AI828" s="4"/>
      <c r="AJ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3"/>
      <c r="AH829" s="2"/>
      <c r="AI829" s="4"/>
      <c r="AJ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3"/>
      <c r="AH830" s="2"/>
      <c r="AI830" s="4"/>
      <c r="AJ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3"/>
      <c r="AH831" s="2"/>
      <c r="AI831" s="4"/>
      <c r="AJ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3"/>
      <c r="AH832" s="2"/>
      <c r="AI832" s="4"/>
      <c r="AJ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3"/>
      <c r="AH833" s="2"/>
      <c r="AI833" s="4"/>
      <c r="AJ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3"/>
      <c r="AH834" s="2"/>
      <c r="AI834" s="4"/>
      <c r="AJ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3"/>
      <c r="AH835" s="2"/>
      <c r="AI835" s="4"/>
      <c r="AJ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3"/>
      <c r="AH836" s="2"/>
      <c r="AI836" s="4"/>
      <c r="AJ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3"/>
      <c r="AH837" s="2"/>
      <c r="AI837" s="4"/>
      <c r="AJ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3"/>
      <c r="AH838" s="2"/>
      <c r="AI838" s="4"/>
      <c r="AJ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3"/>
      <c r="AH839" s="2"/>
      <c r="AI839" s="4"/>
      <c r="AJ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3"/>
      <c r="AH840" s="2"/>
      <c r="AI840" s="4"/>
      <c r="AJ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3"/>
      <c r="AH841" s="2"/>
      <c r="AI841" s="4"/>
      <c r="AJ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3"/>
      <c r="AH842" s="2"/>
      <c r="AI842" s="4"/>
      <c r="AJ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3"/>
      <c r="AH843" s="2"/>
      <c r="AI843" s="4"/>
      <c r="AJ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3"/>
      <c r="AH844" s="2"/>
      <c r="AI844" s="4"/>
      <c r="AJ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3"/>
      <c r="AH845" s="2"/>
      <c r="AI845" s="4"/>
      <c r="AJ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3"/>
      <c r="AH846" s="2"/>
      <c r="AI846" s="4"/>
      <c r="AJ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3"/>
      <c r="AH847" s="2"/>
      <c r="AI847" s="4"/>
      <c r="AJ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3"/>
      <c r="AH848" s="2"/>
      <c r="AI848" s="4"/>
      <c r="AJ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3"/>
      <c r="AH849" s="2"/>
      <c r="AI849" s="4"/>
      <c r="AJ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3"/>
      <c r="AH850" s="2"/>
      <c r="AI850" s="4"/>
      <c r="AJ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3"/>
      <c r="AH851" s="2"/>
      <c r="AI851" s="4"/>
      <c r="AJ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3"/>
      <c r="AH852" s="2"/>
      <c r="AI852" s="4"/>
      <c r="AJ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3"/>
      <c r="AH853" s="2"/>
      <c r="AI853" s="4"/>
      <c r="AJ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3"/>
      <c r="AH854" s="2"/>
      <c r="AI854" s="4"/>
      <c r="AJ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3"/>
      <c r="AH855" s="2"/>
      <c r="AI855" s="4"/>
      <c r="AJ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3"/>
      <c r="AH856" s="2"/>
      <c r="AI856" s="4"/>
      <c r="AJ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3"/>
      <c r="AH857" s="2"/>
      <c r="AI857" s="4"/>
      <c r="AJ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3"/>
      <c r="AH858" s="2"/>
      <c r="AI858" s="4"/>
      <c r="AJ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3"/>
      <c r="AH859" s="2"/>
      <c r="AI859" s="4"/>
      <c r="AJ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3"/>
      <c r="AH860" s="2"/>
      <c r="AI860" s="4"/>
      <c r="AJ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3"/>
      <c r="AH861" s="2"/>
      <c r="AI861" s="4"/>
      <c r="AJ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3"/>
      <c r="AH862" s="2"/>
      <c r="AI862" s="4"/>
      <c r="AJ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3"/>
      <c r="AH863" s="2"/>
      <c r="AI863" s="4"/>
      <c r="AJ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3"/>
      <c r="AH864" s="2"/>
      <c r="AI864" s="4"/>
      <c r="AJ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3"/>
      <c r="AH865" s="2"/>
      <c r="AI865" s="4"/>
      <c r="AJ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3"/>
      <c r="AH866" s="2"/>
      <c r="AI866" s="4"/>
      <c r="AJ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3"/>
      <c r="AH867" s="2"/>
      <c r="AI867" s="4"/>
      <c r="AJ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3"/>
      <c r="AH868" s="2"/>
      <c r="AI868" s="4"/>
      <c r="AJ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3"/>
      <c r="AH869" s="2"/>
      <c r="AI869" s="4"/>
      <c r="AJ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3"/>
      <c r="AH870" s="2"/>
      <c r="AI870" s="4"/>
      <c r="AJ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3"/>
      <c r="AH871" s="2"/>
      <c r="AI871" s="4"/>
      <c r="AJ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3"/>
      <c r="AH872" s="2"/>
      <c r="AI872" s="4"/>
      <c r="AJ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3"/>
      <c r="AH873" s="2"/>
      <c r="AI873" s="4"/>
      <c r="AJ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3"/>
      <c r="AH874" s="2"/>
      <c r="AI874" s="4"/>
      <c r="AJ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3"/>
      <c r="AH875" s="2"/>
      <c r="AI875" s="4"/>
      <c r="AJ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3"/>
      <c r="AH876" s="2"/>
      <c r="AI876" s="4"/>
      <c r="AJ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3"/>
      <c r="AH877" s="2"/>
      <c r="AI877" s="4"/>
      <c r="AJ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3"/>
      <c r="AH878" s="2"/>
      <c r="AI878" s="4"/>
      <c r="AJ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3"/>
      <c r="AH879" s="2"/>
      <c r="AI879" s="4"/>
      <c r="AJ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3"/>
      <c r="AH880" s="2"/>
      <c r="AI880" s="4"/>
      <c r="AJ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3"/>
      <c r="AH881" s="2"/>
      <c r="AI881" s="4"/>
      <c r="AJ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3"/>
      <c r="AH882" s="2"/>
      <c r="AI882" s="4"/>
      <c r="AJ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3"/>
      <c r="AH883" s="2"/>
      <c r="AI883" s="4"/>
      <c r="AJ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3"/>
      <c r="AH884" s="2"/>
      <c r="AI884" s="4"/>
      <c r="AJ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3"/>
      <c r="AH885" s="2"/>
      <c r="AI885" s="4"/>
      <c r="AJ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3"/>
      <c r="AH886" s="2"/>
      <c r="AI886" s="4"/>
      <c r="AJ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3"/>
      <c r="AH887" s="2"/>
      <c r="AI887" s="4"/>
      <c r="AJ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3"/>
      <c r="AH888" s="2"/>
      <c r="AI888" s="4"/>
      <c r="AJ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3"/>
      <c r="AH889" s="2"/>
      <c r="AI889" s="4"/>
      <c r="AJ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3"/>
      <c r="AH890" s="2"/>
      <c r="AI890" s="4"/>
      <c r="AJ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3"/>
      <c r="AH891" s="2"/>
      <c r="AI891" s="4"/>
      <c r="AJ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3"/>
      <c r="AH892" s="2"/>
      <c r="AI892" s="4"/>
      <c r="AJ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3"/>
      <c r="AH893" s="2"/>
      <c r="AI893" s="4"/>
      <c r="AJ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3"/>
      <c r="AH894" s="2"/>
      <c r="AI894" s="4"/>
      <c r="AJ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3"/>
      <c r="AH895" s="2"/>
      <c r="AI895" s="4"/>
      <c r="AJ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3"/>
      <c r="AH896" s="2"/>
      <c r="AI896" s="4"/>
      <c r="AJ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3"/>
      <c r="AH897" s="2"/>
      <c r="AI897" s="4"/>
      <c r="AJ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3"/>
      <c r="AH898" s="2"/>
      <c r="AI898" s="4"/>
      <c r="AJ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3"/>
      <c r="AH899" s="2"/>
      <c r="AI899" s="4"/>
      <c r="AJ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3"/>
      <c r="AH900" s="2"/>
      <c r="AI900" s="4"/>
      <c r="AJ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3"/>
      <c r="AH901" s="2"/>
      <c r="AI901" s="4"/>
      <c r="AJ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3"/>
      <c r="AH902" s="2"/>
      <c r="AI902" s="4"/>
      <c r="AJ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3"/>
      <c r="AH903" s="2"/>
      <c r="AI903" s="4"/>
      <c r="AJ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3"/>
      <c r="AH904" s="2"/>
      <c r="AI904" s="4"/>
      <c r="AJ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3"/>
      <c r="AH905" s="2"/>
      <c r="AI905" s="4"/>
      <c r="AJ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3"/>
      <c r="AH906" s="2"/>
      <c r="AI906" s="4"/>
      <c r="AJ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3"/>
      <c r="AH907" s="2"/>
      <c r="AI907" s="4"/>
      <c r="AJ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3"/>
      <c r="AH908" s="2"/>
      <c r="AI908" s="4"/>
      <c r="AJ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3"/>
      <c r="AH909" s="2"/>
      <c r="AI909" s="4"/>
      <c r="AJ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3"/>
      <c r="AH910" s="2"/>
      <c r="AI910" s="4"/>
      <c r="AJ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3"/>
      <c r="AH911" s="2"/>
      <c r="AI911" s="4"/>
      <c r="AJ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3"/>
      <c r="AH912" s="2"/>
      <c r="AI912" s="4"/>
      <c r="AJ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3"/>
      <c r="AH913" s="2"/>
      <c r="AI913" s="4"/>
      <c r="AJ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3"/>
      <c r="AH914" s="2"/>
      <c r="AI914" s="4"/>
      <c r="AJ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3"/>
      <c r="AH915" s="2"/>
      <c r="AI915" s="4"/>
      <c r="AJ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3"/>
      <c r="AH916" s="2"/>
      <c r="AI916" s="4"/>
      <c r="AJ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3"/>
      <c r="AH917" s="2"/>
      <c r="AI917" s="4"/>
      <c r="AJ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3"/>
      <c r="AH918" s="2"/>
      <c r="AI918" s="4"/>
      <c r="AJ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3"/>
      <c r="AH919" s="2"/>
      <c r="AI919" s="4"/>
      <c r="AJ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3"/>
      <c r="AH920" s="2"/>
      <c r="AI920" s="4"/>
      <c r="AJ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3"/>
      <c r="AH921" s="2"/>
      <c r="AI921" s="4"/>
      <c r="AJ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3"/>
      <c r="AH922" s="2"/>
      <c r="AI922" s="4"/>
      <c r="AJ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3"/>
      <c r="AH923" s="2"/>
      <c r="AI923" s="4"/>
      <c r="AJ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3"/>
      <c r="AH924" s="2"/>
      <c r="AI924" s="4"/>
      <c r="AJ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3"/>
      <c r="AH925" s="2"/>
      <c r="AI925" s="4"/>
      <c r="AJ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3"/>
      <c r="AH926" s="2"/>
      <c r="AI926" s="4"/>
      <c r="AJ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3"/>
      <c r="AH927" s="2"/>
      <c r="AI927" s="4"/>
      <c r="AJ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3"/>
      <c r="AH928" s="2"/>
      <c r="AI928" s="4"/>
      <c r="AJ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3"/>
      <c r="AH929" s="2"/>
      <c r="AI929" s="4"/>
      <c r="AJ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3"/>
      <c r="AH930" s="2"/>
      <c r="AI930" s="4"/>
      <c r="AJ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3"/>
      <c r="AH931" s="2"/>
      <c r="AI931" s="4"/>
      <c r="AJ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3"/>
      <c r="AH932" s="2"/>
      <c r="AI932" s="4"/>
      <c r="AJ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3"/>
      <c r="AH933" s="2"/>
      <c r="AI933" s="4"/>
      <c r="AJ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3"/>
      <c r="AH934" s="2"/>
      <c r="AI934" s="4"/>
      <c r="AJ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3"/>
      <c r="AH935" s="2"/>
      <c r="AI935" s="4"/>
      <c r="AJ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3"/>
      <c r="AH936" s="2"/>
      <c r="AI936" s="4"/>
      <c r="AJ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3"/>
      <c r="AH937" s="2"/>
      <c r="AI937" s="4"/>
      <c r="AJ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3"/>
      <c r="AH938" s="2"/>
      <c r="AI938" s="4"/>
      <c r="AJ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3"/>
      <c r="AH939" s="2"/>
      <c r="AI939" s="4"/>
      <c r="AJ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3"/>
      <c r="AH940" s="2"/>
      <c r="AI940" s="4"/>
      <c r="AJ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3"/>
      <c r="AH941" s="2"/>
      <c r="AI941" s="4"/>
      <c r="AJ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3"/>
      <c r="AH942" s="2"/>
      <c r="AI942" s="4"/>
      <c r="AJ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3"/>
      <c r="AH943" s="2"/>
      <c r="AI943" s="4"/>
      <c r="AJ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3"/>
      <c r="AH944" s="2"/>
      <c r="AI944" s="4"/>
      <c r="AJ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3"/>
      <c r="AH945" s="2"/>
      <c r="AI945" s="4"/>
      <c r="AJ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3"/>
      <c r="AH946" s="2"/>
      <c r="AI946" s="4"/>
      <c r="AJ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3"/>
      <c r="AH947" s="2"/>
      <c r="AI947" s="4"/>
      <c r="AJ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3"/>
      <c r="AH948" s="2"/>
      <c r="AI948" s="4"/>
      <c r="AJ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3"/>
      <c r="AH949" s="2"/>
      <c r="AI949" s="4"/>
      <c r="AJ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3"/>
      <c r="AH950" s="2"/>
      <c r="AI950" s="4"/>
      <c r="AJ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3"/>
      <c r="AH951" s="2"/>
      <c r="AI951" s="4"/>
      <c r="AJ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3"/>
      <c r="AH952" s="2"/>
      <c r="AI952" s="4"/>
      <c r="AJ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3"/>
      <c r="AH953" s="2"/>
      <c r="AI953" s="4"/>
      <c r="AJ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3"/>
      <c r="AH954" s="2"/>
      <c r="AI954" s="4"/>
      <c r="AJ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3"/>
      <c r="AH955" s="2"/>
      <c r="AI955" s="4"/>
      <c r="AJ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3"/>
      <c r="AH956" s="2"/>
      <c r="AI956" s="4"/>
      <c r="AJ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3"/>
      <c r="AH957" s="2"/>
      <c r="AI957" s="4"/>
      <c r="AJ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3"/>
      <c r="AH958" s="2"/>
      <c r="AI958" s="4"/>
      <c r="AJ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3"/>
      <c r="AH959" s="2"/>
      <c r="AI959" s="4"/>
      <c r="AJ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3"/>
      <c r="AH960" s="2"/>
      <c r="AI960" s="4"/>
      <c r="AJ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3"/>
      <c r="AH961" s="2"/>
      <c r="AI961" s="4"/>
      <c r="AJ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3"/>
      <c r="AH962" s="2"/>
      <c r="AI962" s="4"/>
      <c r="AJ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3"/>
      <c r="AH963" s="2"/>
      <c r="AI963" s="4"/>
      <c r="AJ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3"/>
      <c r="AH964" s="2"/>
      <c r="AI964" s="4"/>
      <c r="AJ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3"/>
      <c r="AH965" s="2"/>
      <c r="AI965" s="4"/>
      <c r="AJ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3"/>
      <c r="AH966" s="2"/>
      <c r="AI966" s="4"/>
      <c r="AJ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3"/>
      <c r="AH967" s="2"/>
      <c r="AI967" s="4"/>
      <c r="AJ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3"/>
      <c r="AH968" s="2"/>
      <c r="AI968" s="4"/>
      <c r="AJ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3"/>
      <c r="AH969" s="2"/>
      <c r="AI969" s="4"/>
      <c r="AJ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3"/>
      <c r="AH970" s="2"/>
      <c r="AI970" s="4"/>
      <c r="AJ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3"/>
      <c r="AH971" s="2"/>
      <c r="AI971" s="4"/>
      <c r="AJ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3"/>
      <c r="AH972" s="2"/>
      <c r="AI972" s="4"/>
      <c r="AJ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3"/>
      <c r="AH973" s="2"/>
      <c r="AI973" s="4"/>
      <c r="AJ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3"/>
      <c r="AH974" s="2"/>
      <c r="AI974" s="4"/>
      <c r="AJ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3"/>
      <c r="AH975" s="2"/>
      <c r="AI975" s="4"/>
      <c r="AJ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3"/>
      <c r="AH976" s="2"/>
      <c r="AI976" s="4"/>
      <c r="AJ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3"/>
      <c r="AH977" s="2"/>
      <c r="AI977" s="4"/>
      <c r="AJ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3"/>
      <c r="AH978" s="2"/>
      <c r="AI978" s="4"/>
      <c r="AJ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3"/>
      <c r="AH979" s="2"/>
      <c r="AI979" s="4"/>
      <c r="AJ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3"/>
      <c r="AH980" s="2"/>
      <c r="AI980" s="4"/>
      <c r="AJ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3"/>
      <c r="AH981" s="2"/>
      <c r="AI981" s="4"/>
      <c r="AJ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3"/>
      <c r="AH982" s="2"/>
      <c r="AI982" s="4"/>
      <c r="AJ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3"/>
      <c r="AH983" s="2"/>
      <c r="AI983" s="4"/>
      <c r="AJ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3"/>
      <c r="AH984" s="2"/>
      <c r="AI984" s="4"/>
      <c r="AJ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3"/>
      <c r="AH985" s="2"/>
      <c r="AI985" s="4"/>
      <c r="AJ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3"/>
      <c r="AH986" s="2"/>
      <c r="AI986" s="4"/>
      <c r="AJ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3"/>
      <c r="AH987" s="2"/>
      <c r="AI987" s="4"/>
      <c r="AJ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3"/>
      <c r="AH988" s="2"/>
      <c r="AI988" s="4"/>
      <c r="AJ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3"/>
      <c r="AH989" s="2"/>
      <c r="AI989" s="4"/>
      <c r="AJ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3"/>
      <c r="AH990" s="2"/>
      <c r="AI990" s="4"/>
      <c r="AJ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3"/>
      <c r="AH991" s="2"/>
      <c r="AI991" s="4"/>
      <c r="AJ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3"/>
      <c r="AH992" s="2"/>
      <c r="AI992" s="4"/>
      <c r="AJ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3"/>
      <c r="AH993" s="2"/>
      <c r="AI993" s="4"/>
      <c r="AJ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3"/>
      <c r="AH994" s="2"/>
      <c r="AI994" s="4"/>
      <c r="AJ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3"/>
      <c r="AH995" s="2"/>
      <c r="AI995" s="4"/>
      <c r="AJ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3"/>
      <c r="AH996" s="2"/>
      <c r="AI996" s="4"/>
      <c r="AJ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3"/>
      <c r="AH997" s="2"/>
      <c r="AI997" s="4"/>
      <c r="AJ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3"/>
      <c r="AH998" s="2"/>
      <c r="AI998" s="4"/>
      <c r="AJ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3"/>
      <c r="AH999" s="2"/>
      <c r="AI999" s="4"/>
      <c r="AJ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3"/>
      <c r="AH1000" s="2"/>
      <c r="AI1000" s="4"/>
      <c r="AJ1000" s="2"/>
    </row>
  </sheetData>
  <mergeCells count="85">
    <mergeCell ref="J151:J156"/>
    <mergeCell ref="K151:K156"/>
    <mergeCell ref="H151:H156"/>
    <mergeCell ref="I151:I156"/>
    <mergeCell ref="C151:C156"/>
    <mergeCell ref="D151:D156"/>
    <mergeCell ref="E151:E156"/>
    <mergeCell ref="F151:F156"/>
    <mergeCell ref="G151:G156"/>
    <mergeCell ref="C150:K150"/>
    <mergeCell ref="L150:L156"/>
    <mergeCell ref="K6:K11"/>
    <mergeCell ref="E2:K2"/>
    <mergeCell ref="C5:K5"/>
    <mergeCell ref="E6:E11"/>
    <mergeCell ref="F6:F11"/>
    <mergeCell ref="G6:G11"/>
    <mergeCell ref="H6:H11"/>
    <mergeCell ref="I6:I11"/>
    <mergeCell ref="D6:D11"/>
    <mergeCell ref="J6:J11"/>
    <mergeCell ref="Q76:Q81"/>
    <mergeCell ref="R76:R81"/>
    <mergeCell ref="U76:U81"/>
    <mergeCell ref="V76:V81"/>
    <mergeCell ref="F76:F81"/>
    <mergeCell ref="G76:G81"/>
    <mergeCell ref="K76:K81"/>
    <mergeCell ref="I76:I81"/>
    <mergeCell ref="J76:J81"/>
    <mergeCell ref="E76:E81"/>
    <mergeCell ref="D76:D81"/>
    <mergeCell ref="W76:W81"/>
    <mergeCell ref="Y76:Y81"/>
    <mergeCell ref="T76:T81"/>
    <mergeCell ref="S76:S81"/>
    <mergeCell ref="X76:X81"/>
    <mergeCell ref="H76:H81"/>
    <mergeCell ref="W6:W11"/>
    <mergeCell ref="X6:X11"/>
    <mergeCell ref="Y6:Y11"/>
    <mergeCell ref="Z5:Z11"/>
    <mergeCell ref="Q6:Q11"/>
    <mergeCell ref="R6:R11"/>
    <mergeCell ref="U6:U11"/>
    <mergeCell ref="S6:S11"/>
    <mergeCell ref="R2:Y2"/>
    <mergeCell ref="P3:R3"/>
    <mergeCell ref="Q5:Y5"/>
    <mergeCell ref="O5:O11"/>
    <mergeCell ref="P5:P11"/>
    <mergeCell ref="L5:L11"/>
    <mergeCell ref="M5:M11"/>
    <mergeCell ref="S151:S156"/>
    <mergeCell ref="T151:T156"/>
    <mergeCell ref="Z75:Z81"/>
    <mergeCell ref="Q75:Y75"/>
    <mergeCell ref="Y151:Y156"/>
    <mergeCell ref="Q150:Y150"/>
    <mergeCell ref="V151:V156"/>
    <mergeCell ref="U151:U156"/>
    <mergeCell ref="M150:M156"/>
    <mergeCell ref="Q151:Q156"/>
    <mergeCell ref="R151:R156"/>
    <mergeCell ref="W151:W156"/>
    <mergeCell ref="X151:X156"/>
    <mergeCell ref="Z150:Z156"/>
    <mergeCell ref="P150:P156"/>
    <mergeCell ref="O150:O156"/>
    <mergeCell ref="A150:A156"/>
    <mergeCell ref="B150:B156"/>
    <mergeCell ref="C75:K75"/>
    <mergeCell ref="L75:L81"/>
    <mergeCell ref="O75:O81"/>
    <mergeCell ref="P75:P81"/>
    <mergeCell ref="M75:M81"/>
    <mergeCell ref="B75:B81"/>
    <mergeCell ref="C76:C81"/>
    <mergeCell ref="A3:C3"/>
    <mergeCell ref="C6:C11"/>
    <mergeCell ref="B5:B11"/>
    <mergeCell ref="A5:A11"/>
    <mergeCell ref="A75:A81"/>
    <mergeCell ref="V6:V11"/>
    <mergeCell ref="T6:T11"/>
  </mergeCells>
  <drawing r:id="rId1"/>
</worksheet>
</file>