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75" windowWidth="24120" windowHeight="11625" tabRatio="929" activeTab="0"/>
  </bookViews>
  <sheets>
    <sheet name="дох и расх 1 квартал" sheetId="1" r:id="rId1"/>
  </sheets>
  <definedNames/>
  <calcPr fullCalcOnLoad="1"/>
</workbook>
</file>

<file path=xl/sharedStrings.xml><?xml version="1.0" encoding="utf-8"?>
<sst xmlns="http://schemas.openxmlformats.org/spreadsheetml/2006/main" count="378" uniqueCount="188">
  <si>
    <t>Итого</t>
  </si>
  <si>
    <t>Адрес жилого дома</t>
  </si>
  <si>
    <t>пер.Крупской д.2</t>
  </si>
  <si>
    <t xml:space="preserve">пер.Крупской д.5 </t>
  </si>
  <si>
    <t>пер.Крупской д.6</t>
  </si>
  <si>
    <t>пер.Крупской д.9</t>
  </si>
  <si>
    <t>пер.Крупской д.10</t>
  </si>
  <si>
    <t>пер.Мира д.2</t>
  </si>
  <si>
    <t>пер.Мира д.4</t>
  </si>
  <si>
    <t>пер.Мира д.6</t>
  </si>
  <si>
    <t>пер.Мира д.8</t>
  </si>
  <si>
    <t>пер.Мира д.10</t>
  </si>
  <si>
    <t>пер.Мира д.10-а</t>
  </si>
  <si>
    <t>пер.Первомайский 2-й д.1</t>
  </si>
  <si>
    <t>пер.Суворова  д.1</t>
  </si>
  <si>
    <t>пер.Суворова  д.3</t>
  </si>
  <si>
    <t>ул.Горького д.1</t>
  </si>
  <si>
    <t>ул.Горького д.2</t>
  </si>
  <si>
    <t>ул.Горького д.4</t>
  </si>
  <si>
    <t>ул.Горького д.4 а</t>
  </si>
  <si>
    <t>ул.Горького д.8</t>
  </si>
  <si>
    <t>ул.Горького д.9</t>
  </si>
  <si>
    <t>ул.Горького д.10</t>
  </si>
  <si>
    <t>ул.Горького д.12</t>
  </si>
  <si>
    <t>ул.Иванова д.5</t>
  </si>
  <si>
    <t>ул.Иванова д.6</t>
  </si>
  <si>
    <t>ул.Иванова д.13</t>
  </si>
  <si>
    <t>ул.Иванова д.25</t>
  </si>
  <si>
    <t>ул.Иванова д.27</t>
  </si>
  <si>
    <t>ул.Коммунистическая д.4</t>
  </si>
  <si>
    <t>ул.Коммунистическая д.6</t>
  </si>
  <si>
    <t>ул.Комсомольская д.1</t>
  </si>
  <si>
    <t>ул.Комсомольская д.2</t>
  </si>
  <si>
    <t>ул.Комсомольская д.10 А</t>
  </si>
  <si>
    <t>ул.Комсомольская д.11</t>
  </si>
  <si>
    <t>ул.Комсомольская д.16</t>
  </si>
  <si>
    <t>ул.Комсомольская д.18</t>
  </si>
  <si>
    <t>ул.Комсомольская д.19</t>
  </si>
  <si>
    <t>ул.Комсомольская д.19 А</t>
  </si>
  <si>
    <t>ул.Комсомольская д.21</t>
  </si>
  <si>
    <t>ул.Крупской д.7</t>
  </si>
  <si>
    <t>ул.Крупской д.9</t>
  </si>
  <si>
    <t>ул.Крупской д.34 Б</t>
  </si>
  <si>
    <t>ул.Крупской д.44</t>
  </si>
  <si>
    <t>ул.Ленина д.2</t>
  </si>
  <si>
    <t>ул.Ленина д.3</t>
  </si>
  <si>
    <t>ул.Ленина д.6</t>
  </si>
  <si>
    <t>ул.Ленина д.7</t>
  </si>
  <si>
    <t>ул.Ленина д.8</t>
  </si>
  <si>
    <t>ул.Ленина д.15</t>
  </si>
  <si>
    <t>ул.Ленина д.19</t>
  </si>
  <si>
    <t>ул.Ленина д.21</t>
  </si>
  <si>
    <t>ул.Ленина д.23</t>
  </si>
  <si>
    <t>ул.Ленина д.85</t>
  </si>
  <si>
    <t>ул.Ленина д.87</t>
  </si>
  <si>
    <t>ул.Ломоносова д.1</t>
  </si>
  <si>
    <t>ул.Ломоносова д.2</t>
  </si>
  <si>
    <t>ул.Ломоносова д.10</t>
  </si>
  <si>
    <t>ул.Луначарского д.7</t>
  </si>
  <si>
    <t>ул.Луначарского д.9</t>
  </si>
  <si>
    <t>ул.Луначарского д.23</t>
  </si>
  <si>
    <t>ул.Луначарскогод.31</t>
  </si>
  <si>
    <t>ул.Малиновского д.1</t>
  </si>
  <si>
    <t>ул.Мира д.4</t>
  </si>
  <si>
    <t>ул.Мира д.6</t>
  </si>
  <si>
    <t>ул.Мира д.8</t>
  </si>
  <si>
    <t>ул.Нахимова д.2</t>
  </si>
  <si>
    <t>ул.Нахимова д.6</t>
  </si>
  <si>
    <t>ул.Нахимова д.6 А</t>
  </si>
  <si>
    <t>ул.Нахимова д.13</t>
  </si>
  <si>
    <t>ул.Октябрьская д.2</t>
  </si>
  <si>
    <t>ул.Октябрьская д.4</t>
  </si>
  <si>
    <t>ул.Октябрьская д.6</t>
  </si>
  <si>
    <t>ул.Октябрьская д.8</t>
  </si>
  <si>
    <t>ул.Октябрьская д.10</t>
  </si>
  <si>
    <t>ул.Октябрьская д.66</t>
  </si>
  <si>
    <t>ул.Первомайская д.2</t>
  </si>
  <si>
    <t>ул.Первомайская д.4</t>
  </si>
  <si>
    <t>ул.Первомайская д.6</t>
  </si>
  <si>
    <t>ул.Первомайская д.7</t>
  </si>
  <si>
    <t>ул.Первомайская д.7 А</t>
  </si>
  <si>
    <t>ул.Первомайская д.8</t>
  </si>
  <si>
    <t>ул.Первомайская д.9 А</t>
  </si>
  <si>
    <t>ул.Первомайская д.12</t>
  </si>
  <si>
    <t>ул.Первомайская д.13 А</t>
  </si>
  <si>
    <t>ул.Первомайская д.14</t>
  </si>
  <si>
    <t>ул.Первомайская д.16</t>
  </si>
  <si>
    <t>ул.Первомайская д.18</t>
  </si>
  <si>
    <t>ул.Пионерская д.1</t>
  </si>
  <si>
    <t>ул.Попова д.2</t>
  </si>
  <si>
    <t>ул.Попова д.2 а</t>
  </si>
  <si>
    <t>ул.Попова д.4</t>
  </si>
  <si>
    <t>ул.Попова д.5</t>
  </si>
  <si>
    <t>ул.Попова д.6</t>
  </si>
  <si>
    <t>ул.Пролетарская д.1</t>
  </si>
  <si>
    <t>ул.Пролетарская д.3</t>
  </si>
  <si>
    <t>ул.Пролетарская д.5А /1</t>
  </si>
  <si>
    <t>ул.Пролетарская д.5А /2</t>
  </si>
  <si>
    <t>ул.Пролетарская д.6</t>
  </si>
  <si>
    <t>ул.Пролетарская д.7</t>
  </si>
  <si>
    <t>ул.Пролетарская д.8</t>
  </si>
  <si>
    <t>ул.Пролетарская д.9</t>
  </si>
  <si>
    <t>ул.Советская д.9</t>
  </si>
  <si>
    <t>ул.Советская д.10</t>
  </si>
  <si>
    <t>ул.Советская д.11</t>
  </si>
  <si>
    <t>ул.Советская д.12</t>
  </si>
  <si>
    <t>ул.Советская д.14</t>
  </si>
  <si>
    <t>ул.Советская д.15</t>
  </si>
  <si>
    <t>ул.Совхозная д.1</t>
  </si>
  <si>
    <t>ул.Совхозная д.2</t>
  </si>
  <si>
    <t>ул.Совхозная д.4</t>
  </si>
  <si>
    <t>ул.Совхозная д.95</t>
  </si>
  <si>
    <t>ул.Суворова д.3</t>
  </si>
  <si>
    <t>ул.Суворова д.10</t>
  </si>
  <si>
    <t>ул.Танкистов д.27</t>
  </si>
  <si>
    <t>ул.Танкистов д.29</t>
  </si>
  <si>
    <t>ул.Транспортная д.2</t>
  </si>
  <si>
    <t>ул.Транспортная д.4</t>
  </si>
  <si>
    <t>ул.Школьная д.10</t>
  </si>
  <si>
    <t>ул.23 Сентября д.2</t>
  </si>
  <si>
    <t>ул.23 Сентября д.4</t>
  </si>
  <si>
    <t>ул.23 Сентября д.6</t>
  </si>
  <si>
    <t>ул.23 Сентября д.8</t>
  </si>
  <si>
    <t>ул.Совхозная д.6</t>
  </si>
  <si>
    <t xml:space="preserve">ул.Ленина д.4 </t>
  </si>
  <si>
    <t>ул.Ленина д.17</t>
  </si>
  <si>
    <t>ул.Транспортная д.6</t>
  </si>
  <si>
    <t xml:space="preserve">итого </t>
  </si>
  <si>
    <t>январь</t>
  </si>
  <si>
    <t>февраль</t>
  </si>
  <si>
    <t>март</t>
  </si>
  <si>
    <t xml:space="preserve">ул.Первомайская д.5 </t>
  </si>
  <si>
    <t xml:space="preserve">ул.Нахимова д.4 </t>
  </si>
  <si>
    <t xml:space="preserve">пер.Крупской д.11 </t>
  </si>
  <si>
    <t>пер.Крупской д.7</t>
  </si>
  <si>
    <t xml:space="preserve">пер.Крупской д.3 </t>
  </si>
  <si>
    <t>ул.Первомайская д.2 А</t>
  </si>
  <si>
    <t>апрель</t>
  </si>
  <si>
    <t>№ п/п</t>
  </si>
  <si>
    <t>май</t>
  </si>
  <si>
    <t>июнь</t>
  </si>
  <si>
    <t>июль</t>
  </si>
  <si>
    <t xml:space="preserve">Д О Х О Д Ы </t>
  </si>
  <si>
    <t xml:space="preserve">Р А С Х О Д Ы </t>
  </si>
  <si>
    <t>август</t>
  </si>
  <si>
    <t>Доходы от арендаторов</t>
  </si>
  <si>
    <t>Всего доходы</t>
  </si>
  <si>
    <t>сентябрь</t>
  </si>
  <si>
    <t>октябрь</t>
  </si>
  <si>
    <t>ул.Горького д.7</t>
  </si>
  <si>
    <t>ул.Иванова д.23</t>
  </si>
  <si>
    <t>ул.Мира д.1</t>
  </si>
  <si>
    <t>ул.Комсомольская д.8</t>
  </si>
  <si>
    <t>ул.Иванова д.1</t>
  </si>
  <si>
    <t>ул.Комсомольская д.12</t>
  </si>
  <si>
    <t>ул.Калинина д.67</t>
  </si>
  <si>
    <t>ул.Попова д.1</t>
  </si>
  <si>
    <t>ул.Совхозная д.14</t>
  </si>
  <si>
    <t>ул.Школьная д.12</t>
  </si>
  <si>
    <t>ул.Иванова д.17</t>
  </si>
  <si>
    <t>ул.Октябрьская д.5</t>
  </si>
  <si>
    <t>ул.Суворова д.8А</t>
  </si>
  <si>
    <t>ул.Луначарскогод.33</t>
  </si>
  <si>
    <t>Исп.Викторова Л.С.</t>
  </si>
  <si>
    <t>ул.Мира д.3</t>
  </si>
  <si>
    <t>ноябрь</t>
  </si>
  <si>
    <t>декабрь</t>
  </si>
  <si>
    <t>ул.Ленина д.27</t>
  </si>
  <si>
    <t>пер.Мира д.1</t>
  </si>
  <si>
    <t>ул.Иванова д.7</t>
  </si>
  <si>
    <t>ул.Луначарского д.5</t>
  </si>
  <si>
    <t>ул.Луначарского д.25</t>
  </si>
  <si>
    <t>ул.Луначарскогод.42</t>
  </si>
  <si>
    <t>ул.Луначарскогод.52</t>
  </si>
  <si>
    <t>ул.Октябрьская д.68</t>
  </si>
  <si>
    <t>ул.Советская д.13</t>
  </si>
  <si>
    <t>ул.Совхозная д.93</t>
  </si>
  <si>
    <t>ул.Суворова д.17</t>
  </si>
  <si>
    <t>ул.Иванова д.11</t>
  </si>
  <si>
    <t>ул.Луначарского д.21</t>
  </si>
  <si>
    <t>ул.Кирова  д.2</t>
  </si>
  <si>
    <t>СОИД( эл. энегрия, холодная и горячая вода)</t>
  </si>
  <si>
    <t>ул.Калинина д.6</t>
  </si>
  <si>
    <t>ул.Транспортная д.31</t>
  </si>
  <si>
    <t>ул.Коммунистическая д.7</t>
  </si>
  <si>
    <t>ул.Луначарского д.24</t>
  </si>
  <si>
    <t>за   январь - март 2020 года</t>
  </si>
  <si>
    <t>ООО "НД УНЕЧА"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</si>
</sst>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sz val="10"/>
      <name val="Arial Cyr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8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right"/>
    </xf>
    <xf numFmtId="0" fontId="0" fillId="0" borderId="0" xfId="0" applyBorder="1" applyAlignment="1">
      <alignment horizontal="center"/>
    </xf>
    <xf numFmtId="0" fontId="22" fillId="24" borderId="0" xfId="0" applyFont="1" applyFill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2" fillId="0" borderId="0" xfId="0" applyNumberFormat="1" applyFont="1" applyAlignment="1">
      <alignment/>
    </xf>
    <xf numFmtId="0" fontId="21" fillId="0" borderId="0" xfId="53" applyFont="1">
      <alignment/>
      <protection/>
    </xf>
    <xf numFmtId="0" fontId="22" fillId="0" borderId="0" xfId="53" applyFont="1">
      <alignment/>
      <protection/>
    </xf>
    <xf numFmtId="0" fontId="26" fillId="0" borderId="0" xfId="53" applyFont="1">
      <alignment/>
      <protection/>
    </xf>
    <xf numFmtId="2" fontId="22" fillId="0" borderId="0" xfId="53" applyNumberFormat="1" applyFont="1">
      <alignment/>
      <protection/>
    </xf>
    <xf numFmtId="0" fontId="22" fillId="0" borderId="0" xfId="53" applyFont="1" applyBorder="1">
      <alignment/>
      <protection/>
    </xf>
    <xf numFmtId="0" fontId="22" fillId="0" borderId="0" xfId="53" applyFont="1">
      <alignment/>
      <protection/>
    </xf>
    <xf numFmtId="2" fontId="22" fillId="0" borderId="0" xfId="53" applyNumberFormat="1" applyFont="1" applyBorder="1">
      <alignment/>
      <protection/>
    </xf>
    <xf numFmtId="0" fontId="21" fillId="0" borderId="0" xfId="53" applyFont="1" applyBorder="1">
      <alignment/>
      <protection/>
    </xf>
    <xf numFmtId="0" fontId="23" fillId="0" borderId="0" xfId="53" applyFont="1" applyBorder="1">
      <alignment/>
      <protection/>
    </xf>
    <xf numFmtId="0" fontId="22" fillId="24" borderId="0" xfId="53" applyFont="1" applyFill="1" applyBorder="1">
      <alignment/>
      <protection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24" borderId="0" xfId="0" applyFill="1" applyAlignment="1">
      <alignment wrapText="1"/>
    </xf>
    <xf numFmtId="2" fontId="23" fillId="24" borderId="10" xfId="0" applyNumberFormat="1" applyFont="1" applyFill="1" applyBorder="1" applyAlignment="1">
      <alignment/>
    </xf>
    <xf numFmtId="0" fontId="22" fillId="0" borderId="0" xfId="53" applyFont="1" applyAlignment="1">
      <alignment horizontal="center"/>
      <protection/>
    </xf>
    <xf numFmtId="0" fontId="27" fillId="0" borderId="10" xfId="53" applyFont="1" applyBorder="1" applyAlignment="1">
      <alignment horizontal="center"/>
      <protection/>
    </xf>
    <xf numFmtId="0" fontId="27" fillId="0" borderId="12" xfId="53" applyFont="1" applyBorder="1" applyAlignment="1">
      <alignment horizontal="center"/>
      <protection/>
    </xf>
    <xf numFmtId="0" fontId="27" fillId="0" borderId="0" xfId="53" applyFont="1">
      <alignment/>
      <protection/>
    </xf>
    <xf numFmtId="0" fontId="27" fillId="0" borderId="0" xfId="0" applyFont="1" applyAlignment="1">
      <alignment/>
    </xf>
    <xf numFmtId="0" fontId="22" fillId="24" borderId="0" xfId="0" applyFont="1" applyFill="1" applyBorder="1" applyAlignment="1">
      <alignment/>
    </xf>
    <xf numFmtId="0" fontId="20" fillId="0" borderId="0" xfId="53" applyFont="1" applyBorder="1">
      <alignment/>
      <protection/>
    </xf>
    <xf numFmtId="0" fontId="24" fillId="24" borderId="13" xfId="0" applyFont="1" applyFill="1" applyBorder="1" applyAlignment="1">
      <alignment horizontal="center" vertical="center"/>
    </xf>
    <xf numFmtId="0" fontId="22" fillId="0" borderId="0" xfId="53" applyFont="1" applyAlignment="1">
      <alignment/>
      <protection/>
    </xf>
    <xf numFmtId="0" fontId="0" fillId="0" borderId="0" xfId="0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7" fillId="0" borderId="14" xfId="53" applyFont="1" applyBorder="1" applyAlignment="1">
      <alignment horizontal="center"/>
      <protection/>
    </xf>
    <xf numFmtId="0" fontId="27" fillId="0" borderId="15" xfId="53" applyFont="1" applyBorder="1" applyAlignment="1">
      <alignment horizontal="center"/>
      <protection/>
    </xf>
    <xf numFmtId="0" fontId="27" fillId="0" borderId="10" xfId="53" applyFont="1" applyBorder="1">
      <alignment/>
      <protection/>
    </xf>
    <xf numFmtId="2" fontId="20" fillId="0" borderId="16" xfId="53" applyNumberFormat="1" applyFont="1" applyBorder="1">
      <alignment/>
      <protection/>
    </xf>
    <xf numFmtId="2" fontId="20" fillId="0" borderId="17" xfId="53" applyNumberFormat="1" applyFont="1" applyBorder="1">
      <alignment/>
      <protection/>
    </xf>
    <xf numFmtId="2" fontId="20" fillId="0" borderId="18" xfId="53" applyNumberFormat="1" applyFont="1" applyBorder="1">
      <alignment/>
      <protection/>
    </xf>
    <xf numFmtId="2" fontId="20" fillId="0" borderId="19" xfId="53" applyNumberFormat="1" applyFont="1" applyBorder="1">
      <alignment/>
      <protection/>
    </xf>
    <xf numFmtId="2" fontId="20" fillId="0" borderId="13" xfId="53" applyNumberFormat="1" applyFont="1" applyBorder="1">
      <alignment/>
      <protection/>
    </xf>
    <xf numFmtId="2" fontId="20" fillId="0" borderId="20" xfId="53" applyNumberFormat="1" applyFont="1" applyBorder="1">
      <alignment/>
      <protection/>
    </xf>
    <xf numFmtId="2" fontId="20" fillId="0" borderId="21" xfId="53" applyNumberFormat="1" applyFont="1" applyBorder="1">
      <alignment/>
      <protection/>
    </xf>
    <xf numFmtId="2" fontId="20" fillId="0" borderId="22" xfId="53" applyNumberFormat="1" applyFont="1" applyBorder="1">
      <alignment/>
      <protection/>
    </xf>
    <xf numFmtId="2" fontId="20" fillId="0" borderId="10" xfId="53" applyNumberFormat="1" applyFont="1" applyBorder="1">
      <alignment/>
      <protection/>
    </xf>
    <xf numFmtId="0" fontId="30" fillId="0" borderId="0" xfId="53" applyFont="1" applyBorder="1" applyAlignment="1">
      <alignment horizontal="left"/>
      <protection/>
    </xf>
    <xf numFmtId="0" fontId="27" fillId="0" borderId="22" xfId="53" applyFont="1" applyBorder="1" applyAlignment="1">
      <alignment horizontal="center"/>
      <protection/>
    </xf>
    <xf numFmtId="0" fontId="24" fillId="0" borderId="1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6" fillId="0" borderId="0" xfId="53" applyFont="1" applyBorder="1">
      <alignment/>
      <protection/>
    </xf>
    <xf numFmtId="0" fontId="31" fillId="0" borderId="0" xfId="53" applyFont="1" applyBorder="1" applyAlignment="1">
      <alignment horizontal="center" vertical="center"/>
      <protection/>
    </xf>
    <xf numFmtId="0" fontId="32" fillId="0" borderId="0" xfId="53" applyFont="1" applyBorder="1" applyAlignment="1">
      <alignment horizontal="center"/>
      <protection/>
    </xf>
    <xf numFmtId="2" fontId="29" fillId="0" borderId="0" xfId="53" applyNumberFormat="1" applyFont="1" applyBorder="1">
      <alignment/>
      <protection/>
    </xf>
    <xf numFmtId="2" fontId="29" fillId="0" borderId="0" xfId="53" applyNumberFormat="1" applyFont="1" applyBorder="1">
      <alignment/>
      <protection/>
    </xf>
    <xf numFmtId="0" fontId="29" fillId="0" borderId="0" xfId="53" applyFont="1" applyBorder="1">
      <alignment/>
      <protection/>
    </xf>
    <xf numFmtId="2" fontId="20" fillId="0" borderId="23" xfId="53" applyNumberFormat="1" applyFont="1" applyBorder="1">
      <alignment/>
      <protection/>
    </xf>
    <xf numFmtId="0" fontId="27" fillId="0" borderId="11" xfId="53" applyFont="1" applyBorder="1" applyAlignment="1">
      <alignment horizontal="center"/>
      <protection/>
    </xf>
    <xf numFmtId="2" fontId="20" fillId="0" borderId="18" xfId="53" applyNumberFormat="1" applyFont="1" applyBorder="1">
      <alignment/>
      <protection/>
    </xf>
    <xf numFmtId="2" fontId="20" fillId="0" borderId="13" xfId="53" applyNumberFormat="1" applyFont="1" applyBorder="1">
      <alignment/>
      <protection/>
    </xf>
    <xf numFmtId="2" fontId="27" fillId="0" borderId="10" xfId="53" applyNumberFormat="1" applyFont="1" applyBorder="1">
      <alignment/>
      <protection/>
    </xf>
    <xf numFmtId="0" fontId="20" fillId="0" borderId="11" xfId="53" applyFont="1" applyBorder="1">
      <alignment/>
      <protection/>
    </xf>
    <xf numFmtId="2" fontId="20" fillId="0" borderId="24" xfId="53" applyNumberFormat="1" applyFont="1" applyBorder="1">
      <alignment/>
      <protection/>
    </xf>
    <xf numFmtId="2" fontId="20" fillId="0" borderId="25" xfId="53" applyNumberFormat="1" applyFont="1" applyBorder="1">
      <alignment/>
      <protection/>
    </xf>
    <xf numFmtId="2" fontId="27" fillId="24" borderId="10" xfId="0" applyNumberFormat="1" applyFont="1" applyFill="1" applyBorder="1" applyAlignment="1">
      <alignment horizontal="center"/>
    </xf>
    <xf numFmtId="2" fontId="20" fillId="0" borderId="15" xfId="53" applyNumberFormat="1" applyFont="1" applyBorder="1">
      <alignment/>
      <protection/>
    </xf>
    <xf numFmtId="2" fontId="20" fillId="0" borderId="26" xfId="53" applyNumberFormat="1" applyFont="1" applyBorder="1">
      <alignment/>
      <protection/>
    </xf>
    <xf numFmtId="0" fontId="28" fillId="24" borderId="17" xfId="0" applyFont="1" applyFill="1" applyBorder="1" applyAlignment="1">
      <alignment/>
    </xf>
    <xf numFmtId="0" fontId="28" fillId="24" borderId="13" xfId="0" applyFont="1" applyFill="1" applyBorder="1" applyAlignment="1">
      <alignment/>
    </xf>
    <xf numFmtId="0" fontId="28" fillId="0" borderId="13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18" xfId="0" applyFont="1" applyBorder="1" applyAlignment="1">
      <alignment/>
    </xf>
    <xf numFmtId="0" fontId="22" fillId="24" borderId="0" xfId="0" applyFont="1" applyFill="1" applyBorder="1" applyAlignment="1">
      <alignment horizontal="right"/>
    </xf>
    <xf numFmtId="2" fontId="20" fillId="0" borderId="27" xfId="53" applyNumberFormat="1" applyFont="1" applyBorder="1">
      <alignment/>
      <protection/>
    </xf>
    <xf numFmtId="2" fontId="20" fillId="0" borderId="28" xfId="53" applyNumberFormat="1" applyFont="1" applyBorder="1">
      <alignment/>
      <protection/>
    </xf>
    <xf numFmtId="2" fontId="20" fillId="0" borderId="17" xfId="53" applyNumberFormat="1" applyFont="1" applyBorder="1">
      <alignment/>
      <protection/>
    </xf>
    <xf numFmtId="2" fontId="20" fillId="0" borderId="23" xfId="53" applyNumberFormat="1" applyFont="1" applyBorder="1">
      <alignment/>
      <protection/>
    </xf>
    <xf numFmtId="2" fontId="20" fillId="0" borderId="29" xfId="53" applyNumberFormat="1" applyFont="1" applyBorder="1">
      <alignment/>
      <protection/>
    </xf>
    <xf numFmtId="2" fontId="20" fillId="0" borderId="30" xfId="53" applyNumberFormat="1" applyFont="1" applyBorder="1">
      <alignment/>
      <protection/>
    </xf>
    <xf numFmtId="0" fontId="26" fillId="0" borderId="0" xfId="53" applyFont="1" applyAlignment="1">
      <alignment horizontal="center"/>
      <protection/>
    </xf>
    <xf numFmtId="2" fontId="20" fillId="0" borderId="11" xfId="53" applyNumberFormat="1" applyFont="1" applyBorder="1">
      <alignment/>
      <protection/>
    </xf>
    <xf numFmtId="0" fontId="27" fillId="0" borderId="2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0" fillId="0" borderId="18" xfId="53" applyFont="1" applyBorder="1" applyAlignment="1">
      <alignment horizontal="right"/>
      <protection/>
    </xf>
    <xf numFmtId="0" fontId="0" fillId="0" borderId="31" xfId="53" applyFont="1" applyBorder="1" applyAlignment="1">
      <alignment horizontal="center" textRotation="90" wrapText="1"/>
      <protection/>
    </xf>
    <xf numFmtId="0" fontId="0" fillId="0" borderId="23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32" xfId="53" applyFont="1" applyBorder="1" applyAlignment="1">
      <alignment horizontal="center" textRotation="90"/>
      <protection/>
    </xf>
    <xf numFmtId="0" fontId="0" fillId="0" borderId="33" xfId="53" applyFont="1" applyBorder="1" applyAlignment="1">
      <alignment horizontal="center" textRotation="90"/>
      <protection/>
    </xf>
    <xf numFmtId="0" fontId="0" fillId="0" borderId="23" xfId="53" applyFont="1" applyBorder="1" applyAlignment="1">
      <alignment horizontal="center" textRotation="90"/>
      <protection/>
    </xf>
    <xf numFmtId="0" fontId="0" fillId="0" borderId="15" xfId="53" applyFont="1" applyBorder="1" applyAlignment="1">
      <alignment horizontal="center" textRotation="90"/>
      <protection/>
    </xf>
    <xf numFmtId="0" fontId="0" fillId="0" borderId="0" xfId="53" applyFont="1" applyBorder="1" applyAlignment="1">
      <alignment horizontal="center" textRotation="90"/>
      <protection/>
    </xf>
    <xf numFmtId="0" fontId="0" fillId="0" borderId="31" xfId="53" applyFont="1" applyBorder="1" applyAlignment="1">
      <alignment horizontal="center" textRotation="90"/>
      <protection/>
    </xf>
    <xf numFmtId="0" fontId="0" fillId="0" borderId="34" xfId="53" applyFont="1" applyBorder="1" applyAlignment="1">
      <alignment horizontal="center" textRotation="90" wrapText="1"/>
      <protection/>
    </xf>
    <xf numFmtId="0" fontId="0" fillId="0" borderId="0" xfId="0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21" fillId="0" borderId="3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0" fillId="0" borderId="11" xfId="53" applyFont="1" applyBorder="1" applyAlignment="1">
      <alignment horizontal="center"/>
      <protection/>
    </xf>
    <xf numFmtId="0" fontId="30" fillId="0" borderId="12" xfId="53" applyFont="1" applyBorder="1" applyAlignment="1">
      <alignment horizontal="center"/>
      <protection/>
    </xf>
    <xf numFmtId="0" fontId="30" fillId="0" borderId="22" xfId="53" applyFont="1" applyBorder="1" applyAlignment="1">
      <alignment horizontal="center"/>
      <protection/>
    </xf>
    <xf numFmtId="0" fontId="30" fillId="0" borderId="31" xfId="53" applyFont="1" applyBorder="1" applyAlignment="1">
      <alignment horizontal="center" vertical="center"/>
      <protection/>
    </xf>
    <xf numFmtId="0" fontId="30" fillId="0" borderId="23" xfId="53" applyFont="1" applyBorder="1" applyAlignment="1">
      <alignment horizontal="center" vertical="center"/>
      <protection/>
    </xf>
    <xf numFmtId="0" fontId="30" fillId="0" borderId="15" xfId="53" applyFont="1" applyBorder="1" applyAlignment="1">
      <alignment horizontal="center" vertical="center"/>
      <protection/>
    </xf>
    <xf numFmtId="0" fontId="0" fillId="0" borderId="35" xfId="53" applyFont="1" applyBorder="1" applyAlignment="1">
      <alignment horizontal="center" textRotation="90"/>
      <protection/>
    </xf>
    <xf numFmtId="0" fontId="0" fillId="0" borderId="36" xfId="53" applyFont="1" applyBorder="1" applyAlignment="1">
      <alignment horizontal="center" textRotation="90"/>
      <protection/>
    </xf>
    <xf numFmtId="0" fontId="0" fillId="0" borderId="37" xfId="53" applyFont="1" applyBorder="1" applyAlignment="1">
      <alignment horizontal="center" textRotation="90"/>
      <protection/>
    </xf>
    <xf numFmtId="0" fontId="0" fillId="0" borderId="34" xfId="53" applyFont="1" applyBorder="1" applyAlignment="1">
      <alignment horizontal="center" textRotation="90"/>
      <protection/>
    </xf>
    <xf numFmtId="0" fontId="27" fillId="0" borderId="3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0" fillId="0" borderId="14" xfId="53" applyFont="1" applyBorder="1" applyAlignment="1">
      <alignment horizontal="center"/>
      <protection/>
    </xf>
    <xf numFmtId="0" fontId="30" fillId="0" borderId="31" xfId="53" applyFont="1" applyBorder="1" applyAlignment="1">
      <alignment horizontal="center" wrapText="1"/>
      <protection/>
    </xf>
    <xf numFmtId="0" fontId="0" fillId="0" borderId="2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0" fillId="0" borderId="31" xfId="53" applyFont="1" applyBorder="1" applyAlignment="1">
      <alignment horizontal="center" vertical="center" wrapText="1"/>
      <protection/>
    </xf>
    <xf numFmtId="0" fontId="30" fillId="0" borderId="23" xfId="53" applyFont="1" applyBorder="1" applyAlignment="1">
      <alignment horizontal="center" vertical="center" wrapText="1"/>
      <protection/>
    </xf>
    <xf numFmtId="0" fontId="30" fillId="0" borderId="15" xfId="53" applyFont="1" applyBorder="1" applyAlignment="1">
      <alignment horizontal="center" vertical="center" wrapText="1"/>
      <protection/>
    </xf>
    <xf numFmtId="0" fontId="0" fillId="0" borderId="38" xfId="53" applyFont="1" applyBorder="1" applyAlignment="1">
      <alignment horizontal="center" textRotation="90" wrapText="1"/>
      <protection/>
    </xf>
    <xf numFmtId="0" fontId="0" fillId="0" borderId="32" xfId="0" applyBorder="1" applyAlignment="1">
      <alignment horizontal="center" textRotation="90" wrapText="1"/>
    </xf>
    <xf numFmtId="0" fontId="0" fillId="0" borderId="33" xfId="0" applyBorder="1" applyAlignment="1">
      <alignment horizontal="center" textRotation="90" wrapText="1"/>
    </xf>
    <xf numFmtId="0" fontId="26" fillId="0" borderId="0" xfId="53" applyFont="1" applyAlignment="1">
      <alignment horizontal="center"/>
      <protection/>
    </xf>
    <xf numFmtId="0" fontId="30" fillId="0" borderId="11" xfId="53" applyFont="1" applyBorder="1" applyAlignment="1">
      <alignment horizontal="left"/>
      <protection/>
    </xf>
    <xf numFmtId="0" fontId="30" fillId="0" borderId="22" xfId="53" applyFont="1" applyBorder="1" applyAlignment="1">
      <alignment horizontal="left"/>
      <protection/>
    </xf>
    <xf numFmtId="0" fontId="30" fillId="0" borderId="14" xfId="53" applyFont="1" applyBorder="1" applyAlignment="1">
      <alignment horizontal="left"/>
      <protection/>
    </xf>
    <xf numFmtId="0" fontId="21" fillId="0" borderId="38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сего расходы и доходы с марта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03"/>
  <sheetViews>
    <sheetView tabSelected="1" zoomScalePageLayoutView="0" workbookViewId="0" topLeftCell="A173">
      <selection activeCell="A1" sqref="A1:AG203"/>
    </sheetView>
  </sheetViews>
  <sheetFormatPr defaultColWidth="8.57421875" defaultRowHeight="12.75"/>
  <cols>
    <col min="1" max="1" width="3.57421875" style="15" customWidth="1"/>
    <col min="2" max="2" width="17.7109375" style="18" customWidth="1"/>
    <col min="3" max="3" width="10.140625" style="15" customWidth="1"/>
    <col min="4" max="4" width="9.57421875" style="15" customWidth="1"/>
    <col min="5" max="5" width="10.140625" style="15" customWidth="1"/>
    <col min="6" max="6" width="9.140625" style="15" hidden="1" customWidth="1"/>
    <col min="7" max="7" width="9.00390625" style="15" hidden="1" customWidth="1"/>
    <col min="8" max="8" width="9.57421875" style="15" hidden="1" customWidth="1"/>
    <col min="9" max="9" width="9.421875" style="15" hidden="1" customWidth="1"/>
    <col min="10" max="10" width="10.00390625" style="15" hidden="1" customWidth="1"/>
    <col min="11" max="11" width="8.57421875" style="15" hidden="1" customWidth="1"/>
    <col min="12" max="12" width="9.57421875" style="15" hidden="1" customWidth="1"/>
    <col min="13" max="13" width="10.140625" style="15" hidden="1" customWidth="1"/>
    <col min="14" max="14" width="9.28125" style="15" hidden="1" customWidth="1"/>
    <col min="15" max="15" width="10.8515625" style="15" customWidth="1"/>
    <col min="16" max="16" width="9.57421875" style="15" customWidth="1"/>
    <col min="17" max="17" width="11.57421875" style="15" customWidth="1"/>
    <col min="18" max="18" width="0.13671875" style="18" hidden="1" customWidth="1"/>
    <col min="19" max="19" width="3.57421875" style="15" customWidth="1"/>
    <col min="20" max="20" width="18.28125" style="18" customWidth="1"/>
    <col min="21" max="21" width="9.8515625" style="15" customWidth="1"/>
    <col min="22" max="22" width="10.140625" style="15" customWidth="1"/>
    <col min="23" max="23" width="9.57421875" style="15" customWidth="1"/>
    <col min="24" max="24" width="11.7109375" style="15" hidden="1" customWidth="1"/>
    <col min="25" max="25" width="11.8515625" style="15" hidden="1" customWidth="1"/>
    <col min="26" max="26" width="11.00390625" style="15" hidden="1" customWidth="1"/>
    <col min="27" max="27" width="10.140625" style="15" hidden="1" customWidth="1"/>
    <col min="28" max="28" width="10.28125" style="15" hidden="1" customWidth="1"/>
    <col min="29" max="30" width="10.00390625" style="15" hidden="1" customWidth="1"/>
    <col min="31" max="31" width="10.7109375" style="15" hidden="1" customWidth="1"/>
    <col min="32" max="32" width="11.421875" style="15" hidden="1" customWidth="1"/>
    <col min="33" max="33" width="11.00390625" style="15" customWidth="1"/>
    <col min="34" max="34" width="7.00390625" style="15" customWidth="1"/>
    <col min="35" max="35" width="7.57421875" style="15" customWidth="1"/>
    <col min="36" max="36" width="6.140625" style="15" customWidth="1"/>
    <col min="37" max="37" width="10.28125" style="15" customWidth="1"/>
    <col min="38" max="38" width="16.57421875" style="15" customWidth="1"/>
    <col min="39" max="40" width="6.421875" style="15" customWidth="1"/>
    <col min="41" max="41" width="6.140625" style="15" customWidth="1"/>
    <col min="42" max="42" width="6.00390625" style="15" customWidth="1"/>
    <col min="43" max="43" width="7.00390625" style="15" customWidth="1"/>
    <col min="44" max="44" width="6.8515625" style="15" customWidth="1"/>
    <col min="45" max="45" width="7.00390625" style="15" customWidth="1"/>
    <col min="46" max="46" width="9.421875" style="31" customWidth="1"/>
    <col min="47" max="47" width="7.7109375" style="15" customWidth="1"/>
    <col min="48" max="48" width="7.57421875" style="28" customWidth="1"/>
    <col min="49" max="49" width="7.8515625" style="15" customWidth="1"/>
    <col min="50" max="50" width="5.8515625" style="15" customWidth="1"/>
    <col min="51" max="51" width="7.57421875" style="15" customWidth="1"/>
    <col min="52" max="52" width="8.28125" style="15" customWidth="1"/>
    <col min="53" max="53" width="8.00390625" style="15" customWidth="1"/>
    <col min="54" max="54" width="6.8515625" style="0" customWidth="1"/>
    <col min="55" max="55" width="7.7109375" style="0" customWidth="1"/>
    <col min="56" max="16384" width="8.57421875" style="15" customWidth="1"/>
  </cols>
  <sheetData>
    <row r="1" spans="1:21" ht="12.75">
      <c r="A1" s="14" t="s">
        <v>187</v>
      </c>
      <c r="B1" s="21"/>
      <c r="S1" s="14"/>
      <c r="T1" s="14"/>
      <c r="U1" s="21"/>
    </row>
    <row r="2" spans="2:32" ht="18.75" thickBot="1">
      <c r="B2" s="22"/>
      <c r="C2" s="16"/>
      <c r="D2" s="16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86"/>
      <c r="P2" s="16"/>
      <c r="Q2" s="16"/>
      <c r="R2" s="57"/>
      <c r="T2" s="22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</row>
    <row r="3" spans="1:55" ht="13.5" thickBot="1">
      <c r="A3" s="130" t="s">
        <v>186</v>
      </c>
      <c r="B3" s="131"/>
      <c r="C3" s="132"/>
      <c r="T3" s="130" t="s">
        <v>186</v>
      </c>
      <c r="U3" s="131"/>
      <c r="V3" s="132"/>
      <c r="BB3" s="15"/>
      <c r="BC3" s="15"/>
    </row>
    <row r="4" spans="1:55" ht="13.5" thickBot="1">
      <c r="A4" s="52"/>
      <c r="B4" s="52"/>
      <c r="C4" s="52"/>
      <c r="T4" s="15"/>
      <c r="BB4" s="15"/>
      <c r="BC4" s="15"/>
    </row>
    <row r="5" spans="1:55" ht="13.5" thickBot="1">
      <c r="A5" s="116" t="s">
        <v>138</v>
      </c>
      <c r="B5" s="133" t="s">
        <v>1</v>
      </c>
      <c r="C5" s="106" t="s">
        <v>142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19"/>
      <c r="O5" s="120" t="s">
        <v>181</v>
      </c>
      <c r="P5" s="123" t="s">
        <v>145</v>
      </c>
      <c r="Q5" s="123" t="s">
        <v>146</v>
      </c>
      <c r="R5" s="58"/>
      <c r="S5" s="116" t="s">
        <v>138</v>
      </c>
      <c r="T5" s="103" t="s">
        <v>1</v>
      </c>
      <c r="U5" s="106" t="s">
        <v>143</v>
      </c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19"/>
      <c r="AG5" s="109" t="s">
        <v>0</v>
      </c>
      <c r="BB5" s="15"/>
      <c r="BC5" s="15"/>
    </row>
    <row r="6" spans="1:55" ht="12" customHeight="1">
      <c r="A6" s="117"/>
      <c r="B6" s="134"/>
      <c r="C6" s="96" t="s">
        <v>128</v>
      </c>
      <c r="D6" s="96" t="s">
        <v>129</v>
      </c>
      <c r="E6" s="98" t="s">
        <v>130</v>
      </c>
      <c r="F6" s="99" t="s">
        <v>137</v>
      </c>
      <c r="G6" s="98" t="s">
        <v>139</v>
      </c>
      <c r="H6" s="99" t="s">
        <v>140</v>
      </c>
      <c r="I6" s="98" t="s">
        <v>141</v>
      </c>
      <c r="J6" s="99" t="s">
        <v>144</v>
      </c>
      <c r="K6" s="99" t="s">
        <v>147</v>
      </c>
      <c r="L6" s="91" t="s">
        <v>148</v>
      </c>
      <c r="M6" s="91" t="s">
        <v>165</v>
      </c>
      <c r="N6" s="99" t="s">
        <v>166</v>
      </c>
      <c r="O6" s="121"/>
      <c r="P6" s="124"/>
      <c r="Q6" s="124"/>
      <c r="R6" s="58"/>
      <c r="S6" s="117"/>
      <c r="T6" s="104"/>
      <c r="U6" s="96" t="s">
        <v>128</v>
      </c>
      <c r="V6" s="98" t="s">
        <v>129</v>
      </c>
      <c r="W6" s="96" t="s">
        <v>130</v>
      </c>
      <c r="X6" s="96" t="s">
        <v>137</v>
      </c>
      <c r="Y6" s="96" t="s">
        <v>139</v>
      </c>
      <c r="Z6" s="98" t="s">
        <v>140</v>
      </c>
      <c r="AA6" s="96" t="s">
        <v>141</v>
      </c>
      <c r="AB6" s="96" t="s">
        <v>144</v>
      </c>
      <c r="AC6" s="96" t="s">
        <v>147</v>
      </c>
      <c r="AD6" s="91" t="s">
        <v>148</v>
      </c>
      <c r="AE6" s="91" t="s">
        <v>165</v>
      </c>
      <c r="AF6" s="96" t="s">
        <v>166</v>
      </c>
      <c r="AG6" s="110"/>
      <c r="AK6"/>
      <c r="AL6" s="11"/>
      <c r="AM6" s="11"/>
      <c r="AN6" s="11"/>
      <c r="AP6" s="3"/>
      <c r="AQ6" s="26"/>
      <c r="AR6" s="5"/>
      <c r="AS6"/>
      <c r="AT6" s="32"/>
      <c r="AU6"/>
      <c r="AV6" s="9"/>
      <c r="AW6" s="2"/>
      <c r="AX6" s="4"/>
      <c r="AY6" s="4"/>
      <c r="BB6" s="15"/>
      <c r="BC6" s="23"/>
    </row>
    <row r="7" spans="1:55" ht="11.25" customHeight="1">
      <c r="A7" s="117"/>
      <c r="B7" s="134"/>
      <c r="C7" s="96"/>
      <c r="D7" s="96"/>
      <c r="E7" s="98"/>
      <c r="F7" s="96"/>
      <c r="G7" s="98"/>
      <c r="H7" s="96"/>
      <c r="I7" s="98"/>
      <c r="J7" s="96"/>
      <c r="K7" s="96"/>
      <c r="L7" s="92"/>
      <c r="M7" s="92"/>
      <c r="N7" s="96"/>
      <c r="O7" s="121"/>
      <c r="P7" s="124"/>
      <c r="Q7" s="124"/>
      <c r="R7" s="58"/>
      <c r="S7" s="117"/>
      <c r="T7" s="104"/>
      <c r="U7" s="96"/>
      <c r="V7" s="98"/>
      <c r="W7" s="96"/>
      <c r="X7" s="96"/>
      <c r="Y7" s="96"/>
      <c r="Z7" s="98"/>
      <c r="AA7" s="96"/>
      <c r="AB7" s="96"/>
      <c r="AC7" s="96"/>
      <c r="AD7" s="92"/>
      <c r="AE7" s="92"/>
      <c r="AF7" s="96"/>
      <c r="AG7" s="110"/>
      <c r="AK7"/>
      <c r="AL7" s="12"/>
      <c r="AM7" s="12"/>
      <c r="AN7" s="12"/>
      <c r="AP7" s="12"/>
      <c r="AQ7" s="26"/>
      <c r="AR7" s="5"/>
      <c r="AS7"/>
      <c r="AT7" s="32"/>
      <c r="AU7"/>
      <c r="AV7" s="37"/>
      <c r="AW7" s="2"/>
      <c r="AX7" s="4"/>
      <c r="AY7" s="4"/>
      <c r="BB7" s="15"/>
      <c r="BC7" s="23"/>
    </row>
    <row r="8" spans="1:55" ht="12.75" customHeight="1">
      <c r="A8" s="117"/>
      <c r="B8" s="134"/>
      <c r="C8" s="96"/>
      <c r="D8" s="96"/>
      <c r="E8" s="98"/>
      <c r="F8" s="96"/>
      <c r="G8" s="98"/>
      <c r="H8" s="96"/>
      <c r="I8" s="98"/>
      <c r="J8" s="96"/>
      <c r="K8" s="96"/>
      <c r="L8" s="92"/>
      <c r="M8" s="92"/>
      <c r="N8" s="96"/>
      <c r="O8" s="121"/>
      <c r="P8" s="124"/>
      <c r="Q8" s="124"/>
      <c r="R8" s="58"/>
      <c r="S8" s="117"/>
      <c r="T8" s="104"/>
      <c r="U8" s="96"/>
      <c r="V8" s="98"/>
      <c r="W8" s="96"/>
      <c r="X8" s="96"/>
      <c r="Y8" s="96"/>
      <c r="Z8" s="98"/>
      <c r="AA8" s="96"/>
      <c r="AB8" s="96"/>
      <c r="AC8" s="96"/>
      <c r="AD8" s="92"/>
      <c r="AE8" s="92"/>
      <c r="AF8" s="96"/>
      <c r="AG8" s="110"/>
      <c r="AK8"/>
      <c r="AL8" s="3"/>
      <c r="AM8" s="3"/>
      <c r="AN8" s="3"/>
      <c r="AP8" s="3"/>
      <c r="AQ8" s="26"/>
      <c r="AR8" s="5"/>
      <c r="AS8"/>
      <c r="AT8" s="32"/>
      <c r="AU8"/>
      <c r="AV8" s="37"/>
      <c r="AW8" s="2"/>
      <c r="AX8" s="4"/>
      <c r="AY8" s="4"/>
      <c r="BB8" s="15"/>
      <c r="BC8" s="23"/>
    </row>
    <row r="9" spans="1:55" ht="11.25" customHeight="1">
      <c r="A9" s="117"/>
      <c r="B9" s="134"/>
      <c r="C9" s="96"/>
      <c r="D9" s="96"/>
      <c r="E9" s="98"/>
      <c r="F9" s="96"/>
      <c r="G9" s="98"/>
      <c r="H9" s="96"/>
      <c r="I9" s="98"/>
      <c r="J9" s="96"/>
      <c r="K9" s="96"/>
      <c r="L9" s="92"/>
      <c r="M9" s="92"/>
      <c r="N9" s="96"/>
      <c r="O9" s="121"/>
      <c r="P9" s="124"/>
      <c r="Q9" s="124"/>
      <c r="R9" s="58"/>
      <c r="S9" s="117"/>
      <c r="T9" s="104"/>
      <c r="U9" s="96"/>
      <c r="V9" s="98"/>
      <c r="W9" s="96"/>
      <c r="X9" s="96"/>
      <c r="Y9" s="96"/>
      <c r="Z9" s="98"/>
      <c r="AA9" s="96"/>
      <c r="AB9" s="96"/>
      <c r="AC9" s="96"/>
      <c r="AD9" s="92"/>
      <c r="AE9" s="92"/>
      <c r="AF9" s="96"/>
      <c r="AG9" s="110"/>
      <c r="AK9"/>
      <c r="AL9"/>
      <c r="AM9"/>
      <c r="AN9"/>
      <c r="AP9"/>
      <c r="AQ9" s="26"/>
      <c r="AR9" s="13"/>
      <c r="AS9"/>
      <c r="AT9" s="32"/>
      <c r="AU9" s="1"/>
      <c r="AV9" s="37"/>
      <c r="AW9" s="2"/>
      <c r="AX9" s="4"/>
      <c r="AY9" s="4"/>
      <c r="BB9" s="15"/>
      <c r="BC9" s="23"/>
    </row>
    <row r="10" spans="1:55" ht="12" customHeight="1">
      <c r="A10" s="117"/>
      <c r="B10" s="134"/>
      <c r="C10" s="96"/>
      <c r="D10" s="96"/>
      <c r="E10" s="98"/>
      <c r="F10" s="96"/>
      <c r="G10" s="98"/>
      <c r="H10" s="96"/>
      <c r="I10" s="98"/>
      <c r="J10" s="96"/>
      <c r="K10" s="96"/>
      <c r="L10" s="92"/>
      <c r="M10" s="92"/>
      <c r="N10" s="96"/>
      <c r="O10" s="121"/>
      <c r="P10" s="124"/>
      <c r="Q10" s="124"/>
      <c r="R10" s="58"/>
      <c r="S10" s="117"/>
      <c r="T10" s="104"/>
      <c r="U10" s="96"/>
      <c r="V10" s="98"/>
      <c r="W10" s="96"/>
      <c r="X10" s="96"/>
      <c r="Y10" s="96"/>
      <c r="Z10" s="98"/>
      <c r="AA10" s="96"/>
      <c r="AB10" s="96"/>
      <c r="AC10" s="96"/>
      <c r="AD10" s="92"/>
      <c r="AE10" s="92"/>
      <c r="AF10" s="96"/>
      <c r="AG10" s="110"/>
      <c r="AK10"/>
      <c r="AL10"/>
      <c r="AM10"/>
      <c r="AN10"/>
      <c r="AP10"/>
      <c r="AQ10" s="26"/>
      <c r="AR10" s="5"/>
      <c r="AS10"/>
      <c r="AT10" s="32"/>
      <c r="AU10"/>
      <c r="AV10" s="37"/>
      <c r="AW10" s="2"/>
      <c r="AX10" s="4"/>
      <c r="AY10" s="4"/>
      <c r="BB10" s="15"/>
      <c r="BC10" s="23"/>
    </row>
    <row r="11" spans="1:55" ht="15.75" customHeight="1" thickBot="1">
      <c r="A11" s="118"/>
      <c r="B11" s="135"/>
      <c r="C11" s="97"/>
      <c r="D11" s="97"/>
      <c r="E11" s="98"/>
      <c r="F11" s="97"/>
      <c r="G11" s="98"/>
      <c r="H11" s="97"/>
      <c r="I11" s="98"/>
      <c r="J11" s="97"/>
      <c r="K11" s="97"/>
      <c r="L11" s="93"/>
      <c r="M11" s="93"/>
      <c r="N11" s="97"/>
      <c r="O11" s="122"/>
      <c r="P11" s="125"/>
      <c r="Q11" s="125"/>
      <c r="R11" s="58"/>
      <c r="S11" s="118"/>
      <c r="T11" s="105"/>
      <c r="U11" s="97"/>
      <c r="V11" s="98"/>
      <c r="W11" s="97"/>
      <c r="X11" s="97"/>
      <c r="Y11" s="97"/>
      <c r="Z11" s="98"/>
      <c r="AA11" s="97"/>
      <c r="AB11" s="97"/>
      <c r="AC11" s="97"/>
      <c r="AD11" s="93"/>
      <c r="AE11" s="93"/>
      <c r="AF11" s="97"/>
      <c r="AG11" s="111"/>
      <c r="AK11"/>
      <c r="AL11"/>
      <c r="AM11"/>
      <c r="AN11"/>
      <c r="AP11"/>
      <c r="AQ11" s="26"/>
      <c r="AR11" s="5"/>
      <c r="AS11"/>
      <c r="AT11" s="32"/>
      <c r="AU11"/>
      <c r="AV11" s="37"/>
      <c r="AW11" s="2"/>
      <c r="AX11" s="4"/>
      <c r="AY11" s="4"/>
      <c r="BB11" s="15"/>
      <c r="BC11" s="23"/>
    </row>
    <row r="12" spans="1:79" ht="12" thickBot="1">
      <c r="A12" s="24">
        <v>1</v>
      </c>
      <c r="B12" s="25">
        <v>2</v>
      </c>
      <c r="C12" s="41">
        <v>3</v>
      </c>
      <c r="D12" s="30">
        <v>4</v>
      </c>
      <c r="E12" s="29">
        <v>5</v>
      </c>
      <c r="F12" s="64">
        <v>6</v>
      </c>
      <c r="G12" s="29">
        <v>7</v>
      </c>
      <c r="H12" s="53">
        <v>8</v>
      </c>
      <c r="I12" s="29">
        <v>9</v>
      </c>
      <c r="J12" s="40">
        <v>10</v>
      </c>
      <c r="K12" s="40">
        <v>11</v>
      </c>
      <c r="L12" s="40">
        <v>12</v>
      </c>
      <c r="M12" s="40">
        <v>13</v>
      </c>
      <c r="N12" s="40">
        <v>14</v>
      </c>
      <c r="O12" s="40">
        <v>9</v>
      </c>
      <c r="P12" s="29">
        <v>10</v>
      </c>
      <c r="Q12" s="29">
        <v>11</v>
      </c>
      <c r="R12" s="59"/>
      <c r="S12" s="24">
        <v>1</v>
      </c>
      <c r="T12" s="25">
        <v>2</v>
      </c>
      <c r="U12" s="29">
        <v>3</v>
      </c>
      <c r="V12" s="29">
        <v>4</v>
      </c>
      <c r="W12" s="53">
        <v>5</v>
      </c>
      <c r="X12" s="29">
        <v>6</v>
      </c>
      <c r="Y12" s="53">
        <v>7</v>
      </c>
      <c r="Z12" s="29">
        <v>8</v>
      </c>
      <c r="AA12" s="40">
        <v>9</v>
      </c>
      <c r="AB12" s="53">
        <v>10</v>
      </c>
      <c r="AC12" s="29">
        <v>11</v>
      </c>
      <c r="AD12" s="53">
        <v>12</v>
      </c>
      <c r="AE12" s="29">
        <v>12</v>
      </c>
      <c r="AF12" s="64">
        <v>14</v>
      </c>
      <c r="AG12" s="29">
        <v>15</v>
      </c>
      <c r="BB12" s="15"/>
      <c r="BC12" s="23"/>
      <c r="BI12" s="19"/>
      <c r="BR12" s="19"/>
      <c r="BV12" s="19"/>
      <c r="CA12" s="19"/>
    </row>
    <row r="13" spans="1:79" ht="12" thickBot="1">
      <c r="A13" s="35">
        <v>1</v>
      </c>
      <c r="B13" s="74" t="s">
        <v>2</v>
      </c>
      <c r="C13" s="65">
        <v>3691.35</v>
      </c>
      <c r="D13" s="65">
        <v>3691.35</v>
      </c>
      <c r="E13" s="65">
        <v>3691.35</v>
      </c>
      <c r="F13" s="65"/>
      <c r="G13" s="65"/>
      <c r="H13" s="65"/>
      <c r="I13" s="65"/>
      <c r="J13" s="65"/>
      <c r="K13" s="65"/>
      <c r="L13" s="65"/>
      <c r="M13" s="65"/>
      <c r="N13" s="65"/>
      <c r="O13" s="65">
        <v>296.31</v>
      </c>
      <c r="P13" s="65"/>
      <c r="Q13" s="73">
        <f aca="true" t="shared" si="0" ref="Q13:Q78">SUM(C13:P13)</f>
        <v>11370.359999999999</v>
      </c>
      <c r="R13" s="60"/>
      <c r="S13" s="35">
        <v>1</v>
      </c>
      <c r="T13" s="74" t="s">
        <v>2</v>
      </c>
      <c r="U13" s="43">
        <v>7695.45</v>
      </c>
      <c r="V13" s="44">
        <v>2490.01</v>
      </c>
      <c r="W13" s="44">
        <v>2609.74</v>
      </c>
      <c r="X13" s="80"/>
      <c r="Y13" s="80"/>
      <c r="Z13" s="80"/>
      <c r="AA13" s="80"/>
      <c r="AB13" s="85"/>
      <c r="AC13" s="85"/>
      <c r="AD13" s="85"/>
      <c r="AE13" s="85"/>
      <c r="AF13" s="85"/>
      <c r="AG13" s="82">
        <f aca="true" t="shared" si="1" ref="AG13:AG78">SUM(U13:AF13)</f>
        <v>12795.199999999999</v>
      </c>
      <c r="BB13" s="15"/>
      <c r="BC13" s="23"/>
      <c r="BI13" s="19"/>
      <c r="BV13" s="19"/>
      <c r="CA13" s="19"/>
    </row>
    <row r="14" spans="1:79" ht="12" thickBot="1">
      <c r="A14" s="54">
        <v>2</v>
      </c>
      <c r="B14" s="75" t="s">
        <v>135</v>
      </c>
      <c r="C14" s="66">
        <v>4795.88</v>
      </c>
      <c r="D14" s="66">
        <v>4795.88</v>
      </c>
      <c r="E14" s="66">
        <v>4795.88</v>
      </c>
      <c r="F14" s="66"/>
      <c r="G14" s="66"/>
      <c r="H14" s="66"/>
      <c r="I14" s="66"/>
      <c r="J14" s="66"/>
      <c r="K14" s="66"/>
      <c r="L14" s="66"/>
      <c r="M14" s="66"/>
      <c r="N14" s="66"/>
      <c r="O14" s="66">
        <v>182.1</v>
      </c>
      <c r="P14" s="66"/>
      <c r="Q14" s="73">
        <f t="shared" si="0"/>
        <v>14569.74</v>
      </c>
      <c r="R14" s="60"/>
      <c r="S14" s="54">
        <v>2</v>
      </c>
      <c r="T14" s="75" t="s">
        <v>135</v>
      </c>
      <c r="U14" s="46">
        <v>9499.27</v>
      </c>
      <c r="V14" s="47">
        <v>3040.09</v>
      </c>
      <c r="W14" s="45">
        <v>3139.88</v>
      </c>
      <c r="X14" s="81"/>
      <c r="Y14" s="81"/>
      <c r="Z14" s="81"/>
      <c r="AA14" s="81"/>
      <c r="AB14" s="84"/>
      <c r="AC14" s="84"/>
      <c r="AD14" s="84"/>
      <c r="AE14" s="84"/>
      <c r="AF14" s="84"/>
      <c r="AG14" s="65">
        <f t="shared" si="1"/>
        <v>15679.240000000002</v>
      </c>
      <c r="BB14" s="15"/>
      <c r="BC14" s="23"/>
      <c r="BR14" s="19"/>
      <c r="BV14" s="19"/>
      <c r="CA14" s="19"/>
    </row>
    <row r="15" spans="1:55" ht="12" thickBot="1">
      <c r="A15" s="54">
        <v>3</v>
      </c>
      <c r="B15" s="75" t="s">
        <v>3</v>
      </c>
      <c r="C15" s="47">
        <v>3969.81</v>
      </c>
      <c r="D15" s="47">
        <v>3969.81</v>
      </c>
      <c r="E15" s="47">
        <v>3969.81</v>
      </c>
      <c r="F15" s="47"/>
      <c r="G15" s="47"/>
      <c r="H15" s="47"/>
      <c r="I15" s="47"/>
      <c r="J15" s="47"/>
      <c r="K15" s="47"/>
      <c r="L15" s="47"/>
      <c r="M15" s="47"/>
      <c r="N15" s="47"/>
      <c r="O15" s="47">
        <v>226.11</v>
      </c>
      <c r="P15" s="66"/>
      <c r="Q15" s="73">
        <f t="shared" si="0"/>
        <v>12135.54</v>
      </c>
      <c r="R15" s="60"/>
      <c r="S15" s="54">
        <v>3</v>
      </c>
      <c r="T15" s="75" t="s">
        <v>3</v>
      </c>
      <c r="U15" s="46">
        <v>7493.47</v>
      </c>
      <c r="V15" s="47">
        <v>2386.2</v>
      </c>
      <c r="W15" s="45">
        <v>2494.49</v>
      </c>
      <c r="X15" s="81"/>
      <c r="Y15" s="81"/>
      <c r="Z15" s="81"/>
      <c r="AA15" s="81"/>
      <c r="AB15" s="84"/>
      <c r="AC15" s="84"/>
      <c r="AD15" s="84"/>
      <c r="AE15" s="84"/>
      <c r="AF15" s="84"/>
      <c r="AG15" s="65">
        <f t="shared" si="1"/>
        <v>12374.16</v>
      </c>
      <c r="BB15" s="15"/>
      <c r="BC15" s="23"/>
    </row>
    <row r="16" spans="1:55" ht="12" thickBot="1">
      <c r="A16" s="54">
        <v>4</v>
      </c>
      <c r="B16" s="75" t="s">
        <v>4</v>
      </c>
      <c r="C16" s="47">
        <v>7545.51</v>
      </c>
      <c r="D16" s="47">
        <v>7545.51</v>
      </c>
      <c r="E16" s="47">
        <v>7545.51</v>
      </c>
      <c r="F16" s="47"/>
      <c r="G16" s="47"/>
      <c r="H16" s="47"/>
      <c r="I16" s="47"/>
      <c r="J16" s="47"/>
      <c r="K16" s="47"/>
      <c r="L16" s="47"/>
      <c r="M16" s="47"/>
      <c r="N16" s="47"/>
      <c r="O16" s="47">
        <v>236.07</v>
      </c>
      <c r="P16" s="66"/>
      <c r="Q16" s="73">
        <f t="shared" si="0"/>
        <v>22872.6</v>
      </c>
      <c r="R16" s="60"/>
      <c r="S16" s="54">
        <v>4</v>
      </c>
      <c r="T16" s="75" t="s">
        <v>4</v>
      </c>
      <c r="U16" s="46">
        <v>12622.25</v>
      </c>
      <c r="V16" s="47">
        <v>6353.38</v>
      </c>
      <c r="W16" s="45">
        <v>6596.87</v>
      </c>
      <c r="X16" s="81"/>
      <c r="Y16" s="81"/>
      <c r="Z16" s="81"/>
      <c r="AA16" s="81"/>
      <c r="AB16" s="84"/>
      <c r="AC16" s="84"/>
      <c r="AD16" s="84"/>
      <c r="AE16" s="84"/>
      <c r="AF16" s="84"/>
      <c r="AG16" s="65">
        <f t="shared" si="1"/>
        <v>25572.5</v>
      </c>
      <c r="BB16" s="15"/>
      <c r="BC16" s="23"/>
    </row>
    <row r="17" spans="1:80" ht="12" thickBot="1">
      <c r="A17" s="54">
        <v>5</v>
      </c>
      <c r="B17" s="75" t="s">
        <v>134</v>
      </c>
      <c r="C17" s="66">
        <v>1766.1</v>
      </c>
      <c r="D17" s="66">
        <v>1766.1</v>
      </c>
      <c r="E17" s="66">
        <v>1766.1</v>
      </c>
      <c r="F17" s="66"/>
      <c r="G17" s="66"/>
      <c r="H17" s="66"/>
      <c r="I17" s="66"/>
      <c r="J17" s="66"/>
      <c r="K17" s="66"/>
      <c r="L17" s="66"/>
      <c r="M17" s="66"/>
      <c r="N17" s="66"/>
      <c r="O17" s="66">
        <v>80.04</v>
      </c>
      <c r="P17" s="66"/>
      <c r="Q17" s="73">
        <f t="shared" si="0"/>
        <v>5378.339999999999</v>
      </c>
      <c r="R17" s="60"/>
      <c r="S17" s="54">
        <v>5</v>
      </c>
      <c r="T17" s="75" t="s">
        <v>134</v>
      </c>
      <c r="U17" s="46">
        <v>2930.26</v>
      </c>
      <c r="V17" s="47">
        <v>1200.09</v>
      </c>
      <c r="W17" s="45">
        <v>1536.82</v>
      </c>
      <c r="X17" s="81"/>
      <c r="Y17" s="81"/>
      <c r="Z17" s="81"/>
      <c r="AA17" s="81"/>
      <c r="AB17" s="84"/>
      <c r="AC17" s="84"/>
      <c r="AD17" s="84"/>
      <c r="AE17" s="84"/>
      <c r="AF17" s="84"/>
      <c r="AG17" s="65">
        <f t="shared" si="1"/>
        <v>5667.17</v>
      </c>
      <c r="BB17" s="15"/>
      <c r="BC17" s="23"/>
      <c r="CB17" s="17"/>
    </row>
    <row r="18" spans="1:55" ht="12" thickBot="1">
      <c r="A18" s="54">
        <v>6</v>
      </c>
      <c r="B18" s="75" t="s">
        <v>5</v>
      </c>
      <c r="C18" s="66">
        <v>2107.56</v>
      </c>
      <c r="D18" s="66">
        <v>2107.56</v>
      </c>
      <c r="E18" s="66">
        <v>2107.56</v>
      </c>
      <c r="F18" s="66"/>
      <c r="G18" s="66"/>
      <c r="H18" s="66"/>
      <c r="I18" s="66"/>
      <c r="J18" s="66"/>
      <c r="K18" s="66"/>
      <c r="L18" s="66"/>
      <c r="M18" s="66"/>
      <c r="N18" s="66"/>
      <c r="O18" s="66">
        <v>80.07</v>
      </c>
      <c r="P18" s="66"/>
      <c r="Q18" s="73">
        <f t="shared" si="0"/>
        <v>6402.75</v>
      </c>
      <c r="R18" s="60"/>
      <c r="S18" s="54">
        <v>6</v>
      </c>
      <c r="T18" s="75" t="s">
        <v>5</v>
      </c>
      <c r="U18" s="46">
        <v>2156.13</v>
      </c>
      <c r="V18" s="47">
        <v>2002.95</v>
      </c>
      <c r="W18" s="45">
        <v>1537.15</v>
      </c>
      <c r="X18" s="81"/>
      <c r="Y18" s="81"/>
      <c r="Z18" s="81"/>
      <c r="AA18" s="81"/>
      <c r="AB18" s="84"/>
      <c r="AC18" s="84"/>
      <c r="AD18" s="84"/>
      <c r="AE18" s="84"/>
      <c r="AF18" s="84"/>
      <c r="AG18" s="65">
        <f t="shared" si="1"/>
        <v>5696.23</v>
      </c>
      <c r="BB18" s="15"/>
      <c r="BC18" s="23"/>
    </row>
    <row r="19" spans="1:55" ht="12" thickBot="1">
      <c r="A19" s="54">
        <v>7</v>
      </c>
      <c r="B19" s="75" t="s">
        <v>6</v>
      </c>
      <c r="C19" s="66">
        <v>11205.8</v>
      </c>
      <c r="D19" s="66">
        <v>11205.8</v>
      </c>
      <c r="E19" s="66">
        <v>11205.8</v>
      </c>
      <c r="F19" s="66"/>
      <c r="G19" s="66"/>
      <c r="H19" s="66"/>
      <c r="I19" s="66"/>
      <c r="J19" s="66"/>
      <c r="K19" s="66"/>
      <c r="L19" s="66"/>
      <c r="M19" s="66"/>
      <c r="N19" s="66"/>
      <c r="O19" s="66">
        <v>340.65</v>
      </c>
      <c r="P19" s="66"/>
      <c r="Q19" s="73">
        <f t="shared" si="0"/>
        <v>33958.049999999996</v>
      </c>
      <c r="R19" s="60"/>
      <c r="S19" s="54">
        <v>7</v>
      </c>
      <c r="T19" s="75" t="s">
        <v>6</v>
      </c>
      <c r="U19" s="46">
        <v>10332.93</v>
      </c>
      <c r="V19" s="47">
        <v>9582.48</v>
      </c>
      <c r="W19" s="45">
        <v>9974.45</v>
      </c>
      <c r="X19" s="81"/>
      <c r="Y19" s="81"/>
      <c r="Z19" s="81"/>
      <c r="AA19" s="81"/>
      <c r="AB19" s="84"/>
      <c r="AC19" s="84"/>
      <c r="AD19" s="84"/>
      <c r="AE19" s="84"/>
      <c r="AF19" s="84"/>
      <c r="AG19" s="65">
        <f t="shared" si="1"/>
        <v>29889.86</v>
      </c>
      <c r="BB19" s="15"/>
      <c r="BC19" s="23"/>
    </row>
    <row r="20" spans="1:55" ht="12" thickBot="1">
      <c r="A20" s="54">
        <v>8</v>
      </c>
      <c r="B20" s="75" t="s">
        <v>133</v>
      </c>
      <c r="C20" s="47">
        <v>3598.14</v>
      </c>
      <c r="D20" s="47">
        <v>3598.14</v>
      </c>
      <c r="E20" s="47">
        <v>3598.14</v>
      </c>
      <c r="F20" s="47"/>
      <c r="G20" s="47"/>
      <c r="H20" s="47"/>
      <c r="I20" s="47"/>
      <c r="J20" s="47"/>
      <c r="K20" s="47"/>
      <c r="L20" s="47"/>
      <c r="M20" s="47"/>
      <c r="N20" s="47"/>
      <c r="O20" s="47">
        <v>190.95</v>
      </c>
      <c r="P20" s="66"/>
      <c r="Q20" s="73">
        <f t="shared" si="0"/>
        <v>10985.37</v>
      </c>
      <c r="R20" s="60"/>
      <c r="S20" s="54">
        <v>8</v>
      </c>
      <c r="T20" s="75" t="s">
        <v>133</v>
      </c>
      <c r="U20" s="46">
        <v>7553.17</v>
      </c>
      <c r="V20" s="47">
        <v>2377.95</v>
      </c>
      <c r="W20" s="45">
        <v>2431.66</v>
      </c>
      <c r="X20" s="81"/>
      <c r="Y20" s="81"/>
      <c r="Z20" s="81"/>
      <c r="AA20" s="81"/>
      <c r="AB20" s="84"/>
      <c r="AC20" s="84"/>
      <c r="AD20" s="84"/>
      <c r="AE20" s="84"/>
      <c r="AF20" s="84"/>
      <c r="AG20" s="65">
        <f t="shared" si="1"/>
        <v>12362.779999999999</v>
      </c>
      <c r="BB20" s="15"/>
      <c r="BC20" s="23"/>
    </row>
    <row r="21" spans="1:55" ht="12" thickBot="1">
      <c r="A21" s="54">
        <v>9</v>
      </c>
      <c r="B21" s="75" t="s">
        <v>168</v>
      </c>
      <c r="C21" s="47">
        <v>5254.08</v>
      </c>
      <c r="D21" s="47">
        <v>5254.08</v>
      </c>
      <c r="E21" s="47">
        <v>5254.08</v>
      </c>
      <c r="F21" s="47"/>
      <c r="G21" s="47"/>
      <c r="H21" s="47"/>
      <c r="I21" s="47"/>
      <c r="J21" s="47"/>
      <c r="K21" s="47"/>
      <c r="L21" s="47"/>
      <c r="M21" s="47"/>
      <c r="N21" s="47"/>
      <c r="O21" s="47">
        <v>344.43</v>
      </c>
      <c r="P21" s="66"/>
      <c r="Q21" s="73">
        <f t="shared" si="0"/>
        <v>16106.67</v>
      </c>
      <c r="R21" s="60"/>
      <c r="S21" s="54">
        <v>9</v>
      </c>
      <c r="T21" s="75" t="s">
        <v>168</v>
      </c>
      <c r="U21" s="46">
        <v>8191.77</v>
      </c>
      <c r="V21" s="47">
        <v>3021.89</v>
      </c>
      <c r="W21" s="45">
        <v>6318.38</v>
      </c>
      <c r="X21" s="81"/>
      <c r="Y21" s="81"/>
      <c r="Z21" s="81"/>
      <c r="AA21" s="81"/>
      <c r="AB21" s="84"/>
      <c r="AC21" s="84"/>
      <c r="AD21" s="84"/>
      <c r="AE21" s="84"/>
      <c r="AF21" s="84"/>
      <c r="AG21" s="65">
        <f t="shared" si="1"/>
        <v>17532.04</v>
      </c>
      <c r="BB21" s="15"/>
      <c r="BC21" s="23"/>
    </row>
    <row r="22" spans="1:55" ht="12" thickBot="1">
      <c r="A22" s="54">
        <v>10</v>
      </c>
      <c r="B22" s="75" t="s">
        <v>7</v>
      </c>
      <c r="C22" s="66">
        <v>2198.16</v>
      </c>
      <c r="D22" s="66">
        <v>2198.16</v>
      </c>
      <c r="E22" s="66">
        <v>2198.16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73">
        <f t="shared" si="0"/>
        <v>6594.48</v>
      </c>
      <c r="R22" s="60"/>
      <c r="S22" s="54">
        <v>10</v>
      </c>
      <c r="T22" s="75" t="s">
        <v>7</v>
      </c>
      <c r="U22" s="46">
        <v>1970.74</v>
      </c>
      <c r="V22" s="47">
        <v>1829.75</v>
      </c>
      <c r="W22" s="45">
        <v>1875.68</v>
      </c>
      <c r="X22" s="81"/>
      <c r="Y22" s="81"/>
      <c r="Z22" s="81"/>
      <c r="AA22" s="81"/>
      <c r="AB22" s="84"/>
      <c r="AC22" s="84"/>
      <c r="AD22" s="84"/>
      <c r="AE22" s="84"/>
      <c r="AF22" s="84"/>
      <c r="AG22" s="65">
        <f t="shared" si="1"/>
        <v>5676.17</v>
      </c>
      <c r="BB22" s="15"/>
      <c r="BC22" s="23"/>
    </row>
    <row r="23" spans="1:55" ht="12" thickBot="1">
      <c r="A23" s="54">
        <v>11</v>
      </c>
      <c r="B23" s="75" t="s">
        <v>8</v>
      </c>
      <c r="C23" s="66">
        <v>2163.76</v>
      </c>
      <c r="D23" s="66">
        <v>2163.76</v>
      </c>
      <c r="E23" s="66">
        <v>2163.76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73">
        <f t="shared" si="0"/>
        <v>6491.280000000001</v>
      </c>
      <c r="R23" s="60"/>
      <c r="S23" s="54">
        <v>11</v>
      </c>
      <c r="T23" s="75" t="s">
        <v>8</v>
      </c>
      <c r="U23" s="46">
        <v>2229.11</v>
      </c>
      <c r="V23" s="47">
        <v>1846.03</v>
      </c>
      <c r="W23" s="45">
        <v>2031.45</v>
      </c>
      <c r="X23" s="81"/>
      <c r="Y23" s="81"/>
      <c r="Z23" s="81"/>
      <c r="AA23" s="81"/>
      <c r="AB23" s="84"/>
      <c r="AC23" s="84"/>
      <c r="AD23" s="84"/>
      <c r="AE23" s="84"/>
      <c r="AF23" s="84"/>
      <c r="AG23" s="65">
        <f t="shared" si="1"/>
        <v>6106.59</v>
      </c>
      <c r="BB23" s="15"/>
      <c r="BC23" s="23"/>
    </row>
    <row r="24" spans="1:55" ht="12" thickBot="1">
      <c r="A24" s="54">
        <v>12</v>
      </c>
      <c r="B24" s="75" t="s">
        <v>9</v>
      </c>
      <c r="C24" s="47">
        <v>2161.18</v>
      </c>
      <c r="D24" s="47">
        <v>2161.18</v>
      </c>
      <c r="E24" s="47">
        <v>2161.18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66"/>
      <c r="Q24" s="73">
        <f t="shared" si="0"/>
        <v>6483.539999999999</v>
      </c>
      <c r="R24" s="60"/>
      <c r="S24" s="54">
        <v>12</v>
      </c>
      <c r="T24" s="75" t="s">
        <v>9</v>
      </c>
      <c r="U24" s="46">
        <v>1917.45</v>
      </c>
      <c r="V24" s="47">
        <v>1827.81</v>
      </c>
      <c r="W24" s="45">
        <v>1884.12</v>
      </c>
      <c r="X24" s="81"/>
      <c r="Y24" s="81"/>
      <c r="Z24" s="81"/>
      <c r="AA24" s="81"/>
      <c r="AB24" s="84"/>
      <c r="AC24" s="84"/>
      <c r="AD24" s="84"/>
      <c r="AE24" s="84"/>
      <c r="AF24" s="84"/>
      <c r="AG24" s="65">
        <f t="shared" si="1"/>
        <v>5629.38</v>
      </c>
      <c r="BB24" s="15"/>
      <c r="BC24" s="23"/>
    </row>
    <row r="25" spans="1:55" ht="12" thickBot="1">
      <c r="A25" s="54">
        <v>13</v>
      </c>
      <c r="B25" s="75" t="s">
        <v>10</v>
      </c>
      <c r="C25" s="66">
        <v>2327.16</v>
      </c>
      <c r="D25" s="66">
        <v>2326.3</v>
      </c>
      <c r="E25" s="66">
        <v>2326.3</v>
      </c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73">
        <f t="shared" si="0"/>
        <v>6979.76</v>
      </c>
      <c r="R25" s="60"/>
      <c r="S25" s="54">
        <v>13</v>
      </c>
      <c r="T25" s="75" t="s">
        <v>10</v>
      </c>
      <c r="U25" s="46">
        <v>2108.6</v>
      </c>
      <c r="V25" s="47">
        <v>1961.14</v>
      </c>
      <c r="W25" s="45">
        <v>2010.09</v>
      </c>
      <c r="X25" s="81"/>
      <c r="Y25" s="81"/>
      <c r="Z25" s="81"/>
      <c r="AA25" s="81"/>
      <c r="AB25" s="84"/>
      <c r="AC25" s="84"/>
      <c r="AD25" s="84"/>
      <c r="AE25" s="84"/>
      <c r="AF25" s="84"/>
      <c r="AG25" s="65">
        <f t="shared" si="1"/>
        <v>6079.83</v>
      </c>
      <c r="BB25" s="15"/>
      <c r="BC25" s="23"/>
    </row>
    <row r="26" spans="1:55" ht="12" thickBot="1">
      <c r="A26" s="54">
        <v>14</v>
      </c>
      <c r="B26" s="75" t="s">
        <v>11</v>
      </c>
      <c r="C26" s="66">
        <v>2154.3</v>
      </c>
      <c r="D26" s="66">
        <v>2154.3</v>
      </c>
      <c r="E26" s="66">
        <v>2154.3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73">
        <f t="shared" si="0"/>
        <v>6462.900000000001</v>
      </c>
      <c r="R26" s="60"/>
      <c r="S26" s="54">
        <v>14</v>
      </c>
      <c r="T26" s="75" t="s">
        <v>11</v>
      </c>
      <c r="U26" s="46">
        <v>1951.97</v>
      </c>
      <c r="V26" s="47">
        <v>1815.35</v>
      </c>
      <c r="W26" s="45">
        <v>1860.57</v>
      </c>
      <c r="X26" s="81"/>
      <c r="Y26" s="81"/>
      <c r="Z26" s="81"/>
      <c r="AA26" s="81"/>
      <c r="AB26" s="84"/>
      <c r="AC26" s="84"/>
      <c r="AD26" s="84"/>
      <c r="AE26" s="84"/>
      <c r="AF26" s="84"/>
      <c r="AG26" s="65">
        <f t="shared" si="1"/>
        <v>5627.889999999999</v>
      </c>
      <c r="BB26" s="15"/>
      <c r="BC26" s="23"/>
    </row>
    <row r="27" spans="1:55" ht="12" thickBot="1">
      <c r="A27" s="54">
        <v>15</v>
      </c>
      <c r="B27" s="75" t="s">
        <v>12</v>
      </c>
      <c r="C27" s="47">
        <v>38995.2</v>
      </c>
      <c r="D27" s="47">
        <v>38999.04</v>
      </c>
      <c r="E27" s="47">
        <v>38999.04</v>
      </c>
      <c r="F27" s="47"/>
      <c r="G27" s="47"/>
      <c r="H27" s="47"/>
      <c r="I27" s="47"/>
      <c r="J27" s="47"/>
      <c r="K27" s="47"/>
      <c r="L27" s="47"/>
      <c r="M27" s="47"/>
      <c r="N27" s="47"/>
      <c r="O27" s="47">
        <v>2246.55</v>
      </c>
      <c r="P27" s="66">
        <f>308.98+308.98+308.98</f>
        <v>926.94</v>
      </c>
      <c r="Q27" s="73">
        <f t="shared" si="0"/>
        <v>120166.77</v>
      </c>
      <c r="R27" s="60"/>
      <c r="S27" s="54">
        <v>15</v>
      </c>
      <c r="T27" s="75" t="s">
        <v>12</v>
      </c>
      <c r="U27" s="46">
        <v>61486.49</v>
      </c>
      <c r="V27" s="47">
        <v>30197.31</v>
      </c>
      <c r="W27" s="45">
        <v>46835.61</v>
      </c>
      <c r="X27" s="81"/>
      <c r="Y27" s="81"/>
      <c r="Z27" s="81"/>
      <c r="AA27" s="81"/>
      <c r="AB27" s="84"/>
      <c r="AC27" s="84"/>
      <c r="AD27" s="84"/>
      <c r="AE27" s="84"/>
      <c r="AF27" s="84"/>
      <c r="AG27" s="65">
        <f t="shared" si="1"/>
        <v>138519.41</v>
      </c>
      <c r="BB27" s="15"/>
      <c r="BC27" s="23"/>
    </row>
    <row r="28" spans="1:55" ht="12" thickBot="1">
      <c r="A28" s="54">
        <v>16</v>
      </c>
      <c r="B28" s="75" t="s">
        <v>13</v>
      </c>
      <c r="C28" s="66">
        <v>12183.36</v>
      </c>
      <c r="D28" s="66">
        <v>12183.36</v>
      </c>
      <c r="E28" s="66">
        <v>12183.36</v>
      </c>
      <c r="F28" s="66"/>
      <c r="G28" s="66"/>
      <c r="H28" s="66"/>
      <c r="I28" s="66"/>
      <c r="J28" s="66"/>
      <c r="K28" s="66"/>
      <c r="L28" s="66"/>
      <c r="M28" s="66"/>
      <c r="N28" s="66"/>
      <c r="O28" s="66">
        <v>653.79</v>
      </c>
      <c r="P28" s="66"/>
      <c r="Q28" s="73">
        <f t="shared" si="0"/>
        <v>37203.87</v>
      </c>
      <c r="R28" s="60"/>
      <c r="S28" s="54">
        <v>16</v>
      </c>
      <c r="T28" s="75" t="s">
        <v>13</v>
      </c>
      <c r="U28" s="46">
        <v>10243.29</v>
      </c>
      <c r="V28" s="47">
        <v>9466.81</v>
      </c>
      <c r="W28" s="45">
        <v>9851.28</v>
      </c>
      <c r="X28" s="81"/>
      <c r="Y28" s="81"/>
      <c r="Z28" s="81"/>
      <c r="AA28" s="81"/>
      <c r="AB28" s="84"/>
      <c r="AC28" s="84"/>
      <c r="AD28" s="84"/>
      <c r="AE28" s="84"/>
      <c r="AF28" s="84"/>
      <c r="AG28" s="65">
        <f t="shared" si="1"/>
        <v>29561.379999999997</v>
      </c>
      <c r="BB28" s="15"/>
      <c r="BC28" s="23"/>
    </row>
    <row r="29" spans="1:55" ht="12" thickBot="1">
      <c r="A29" s="54">
        <v>17</v>
      </c>
      <c r="B29" s="75" t="s">
        <v>14</v>
      </c>
      <c r="C29" s="47">
        <v>2207.19</v>
      </c>
      <c r="D29" s="47">
        <v>2207.19</v>
      </c>
      <c r="E29" s="47">
        <v>2207.19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66"/>
      <c r="Q29" s="73">
        <f t="shared" si="0"/>
        <v>6621.57</v>
      </c>
      <c r="R29" s="60"/>
      <c r="S29" s="54">
        <v>17</v>
      </c>
      <c r="T29" s="75" t="s">
        <v>14</v>
      </c>
      <c r="U29" s="46">
        <v>1977.85</v>
      </c>
      <c r="V29" s="47">
        <v>1842.28</v>
      </c>
      <c r="W29" s="45">
        <v>1888.53</v>
      </c>
      <c r="X29" s="81"/>
      <c r="Y29" s="81"/>
      <c r="Z29" s="81"/>
      <c r="AA29" s="81"/>
      <c r="AB29" s="84"/>
      <c r="AC29" s="84"/>
      <c r="AD29" s="84"/>
      <c r="AE29" s="84"/>
      <c r="AF29" s="84"/>
      <c r="AG29" s="65">
        <f t="shared" si="1"/>
        <v>5708.66</v>
      </c>
      <c r="BB29" s="15"/>
      <c r="BC29" s="23"/>
    </row>
    <row r="30" spans="1:55" ht="12" thickBot="1">
      <c r="A30" s="54">
        <v>18</v>
      </c>
      <c r="B30" s="75" t="s">
        <v>15</v>
      </c>
      <c r="C30" s="66">
        <v>2150.64</v>
      </c>
      <c r="D30" s="66">
        <v>2150.64</v>
      </c>
      <c r="E30" s="66">
        <v>2150.64</v>
      </c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73">
        <f t="shared" si="0"/>
        <v>6451.92</v>
      </c>
      <c r="R30" s="60"/>
      <c r="S30" s="54">
        <v>18</v>
      </c>
      <c r="T30" s="75" t="s">
        <v>15</v>
      </c>
      <c r="U30" s="46">
        <v>1927.17</v>
      </c>
      <c r="V30" s="47">
        <v>1791.23</v>
      </c>
      <c r="W30" s="45">
        <v>1835.67</v>
      </c>
      <c r="X30" s="81"/>
      <c r="Y30" s="81"/>
      <c r="Z30" s="81"/>
      <c r="AA30" s="81"/>
      <c r="AB30" s="84"/>
      <c r="AC30" s="84"/>
      <c r="AD30" s="84"/>
      <c r="AE30" s="84"/>
      <c r="AF30" s="84"/>
      <c r="AG30" s="65">
        <f t="shared" si="1"/>
        <v>5554.07</v>
      </c>
      <c r="BB30" s="15"/>
      <c r="BC30" s="23"/>
    </row>
    <row r="31" spans="1:55" ht="12" thickBot="1">
      <c r="A31" s="54">
        <v>19</v>
      </c>
      <c r="B31" s="75" t="s">
        <v>16</v>
      </c>
      <c r="C31" s="66">
        <v>10975.68</v>
      </c>
      <c r="D31" s="66">
        <v>10975.68</v>
      </c>
      <c r="E31" s="66">
        <v>10975.68</v>
      </c>
      <c r="F31" s="66"/>
      <c r="G31" s="66"/>
      <c r="H31" s="66"/>
      <c r="I31" s="66"/>
      <c r="J31" s="66"/>
      <c r="K31" s="66"/>
      <c r="L31" s="66"/>
      <c r="M31" s="66"/>
      <c r="N31" s="66"/>
      <c r="O31" s="66">
        <v>350.4</v>
      </c>
      <c r="P31" s="66">
        <f>1400.56+1400.56+1400.56</f>
        <v>4201.68</v>
      </c>
      <c r="Q31" s="73">
        <f t="shared" si="0"/>
        <v>37479.12</v>
      </c>
      <c r="R31" s="60"/>
      <c r="S31" s="54">
        <v>19</v>
      </c>
      <c r="T31" s="75" t="s">
        <v>16</v>
      </c>
      <c r="U31" s="46">
        <v>10657.86</v>
      </c>
      <c r="V31" s="47">
        <v>19794.1</v>
      </c>
      <c r="W31" s="45">
        <v>10179.65</v>
      </c>
      <c r="X31" s="81"/>
      <c r="Y31" s="81"/>
      <c r="Z31" s="81"/>
      <c r="AA31" s="81"/>
      <c r="AB31" s="84"/>
      <c r="AC31" s="84"/>
      <c r="AD31" s="84"/>
      <c r="AE31" s="84"/>
      <c r="AF31" s="84"/>
      <c r="AG31" s="65">
        <f t="shared" si="1"/>
        <v>40631.61</v>
      </c>
      <c r="BB31" s="15"/>
      <c r="BC31" s="23"/>
    </row>
    <row r="32" spans="1:55" ht="12" thickBot="1">
      <c r="A32" s="54">
        <v>20</v>
      </c>
      <c r="B32" s="75" t="s">
        <v>17</v>
      </c>
      <c r="C32" s="47">
        <v>10031.9</v>
      </c>
      <c r="D32" s="47">
        <v>10031.9</v>
      </c>
      <c r="E32" s="47">
        <v>10031.9</v>
      </c>
      <c r="F32" s="47"/>
      <c r="G32" s="47"/>
      <c r="H32" s="47"/>
      <c r="I32" s="47"/>
      <c r="J32" s="47"/>
      <c r="K32" s="47"/>
      <c r="L32" s="47"/>
      <c r="M32" s="47"/>
      <c r="N32" s="47"/>
      <c r="O32" s="47">
        <v>650.94</v>
      </c>
      <c r="P32" s="66">
        <f>1091+952.34+952.34</f>
        <v>2995.6800000000003</v>
      </c>
      <c r="Q32" s="73">
        <f t="shared" si="0"/>
        <v>33742.31999999999</v>
      </c>
      <c r="R32" s="60"/>
      <c r="S32" s="54">
        <v>20</v>
      </c>
      <c r="T32" s="75" t="s">
        <v>17</v>
      </c>
      <c r="U32" s="46">
        <v>11596.23</v>
      </c>
      <c r="V32" s="47">
        <v>19698.82</v>
      </c>
      <c r="W32" s="45">
        <v>10916.82</v>
      </c>
      <c r="X32" s="81"/>
      <c r="Y32" s="81"/>
      <c r="Z32" s="81"/>
      <c r="AA32" s="81"/>
      <c r="AB32" s="84"/>
      <c r="AC32" s="84"/>
      <c r="AD32" s="84"/>
      <c r="AE32" s="84"/>
      <c r="AF32" s="84"/>
      <c r="AG32" s="65">
        <f t="shared" si="1"/>
        <v>42211.869999999995</v>
      </c>
      <c r="BB32" s="15"/>
      <c r="BC32" s="23"/>
    </row>
    <row r="33" spans="1:55" ht="12" thickBot="1">
      <c r="A33" s="54">
        <v>21</v>
      </c>
      <c r="B33" s="75" t="s">
        <v>18</v>
      </c>
      <c r="C33" s="66">
        <v>10010.57</v>
      </c>
      <c r="D33" s="66">
        <v>10010.57</v>
      </c>
      <c r="E33" s="66">
        <v>10010.57</v>
      </c>
      <c r="F33" s="66"/>
      <c r="G33" s="66"/>
      <c r="H33" s="66"/>
      <c r="I33" s="66"/>
      <c r="J33" s="66"/>
      <c r="K33" s="66"/>
      <c r="L33" s="66"/>
      <c r="M33" s="66"/>
      <c r="N33" s="66"/>
      <c r="O33" s="66">
        <v>613.05</v>
      </c>
      <c r="P33" s="66">
        <f>1771.34+1771.34+1771.34</f>
        <v>5314.0199999999995</v>
      </c>
      <c r="Q33" s="73">
        <f t="shared" si="0"/>
        <v>35958.78</v>
      </c>
      <c r="R33" s="60"/>
      <c r="S33" s="54">
        <v>21</v>
      </c>
      <c r="T33" s="75" t="s">
        <v>18</v>
      </c>
      <c r="U33" s="46">
        <v>11484.19</v>
      </c>
      <c r="V33" s="47">
        <v>18762.7</v>
      </c>
      <c r="W33" s="45">
        <v>11233</v>
      </c>
      <c r="X33" s="81"/>
      <c r="Y33" s="81"/>
      <c r="Z33" s="81"/>
      <c r="AA33" s="81"/>
      <c r="AB33" s="84"/>
      <c r="AC33" s="84"/>
      <c r="AD33" s="84"/>
      <c r="AE33" s="84"/>
      <c r="AF33" s="84"/>
      <c r="AG33" s="65">
        <f t="shared" si="1"/>
        <v>41479.89</v>
      </c>
      <c r="BB33" s="15"/>
      <c r="BC33" s="23"/>
    </row>
    <row r="34" spans="1:55" ht="12" thickBot="1">
      <c r="A34" s="54">
        <v>22</v>
      </c>
      <c r="B34" s="75" t="s">
        <v>19</v>
      </c>
      <c r="C34" s="66">
        <v>10896.2</v>
      </c>
      <c r="D34" s="66">
        <v>10896.2</v>
      </c>
      <c r="E34" s="66">
        <v>10896.2</v>
      </c>
      <c r="F34" s="66"/>
      <c r="G34" s="66"/>
      <c r="H34" s="66"/>
      <c r="I34" s="66"/>
      <c r="J34" s="66"/>
      <c r="K34" s="66"/>
      <c r="L34" s="66"/>
      <c r="M34" s="66"/>
      <c r="N34" s="66"/>
      <c r="O34" s="66">
        <v>383.19</v>
      </c>
      <c r="P34" s="66"/>
      <c r="Q34" s="73">
        <f t="shared" si="0"/>
        <v>33071.79</v>
      </c>
      <c r="R34" s="60"/>
      <c r="S34" s="54">
        <v>22</v>
      </c>
      <c r="T34" s="75" t="s">
        <v>19</v>
      </c>
      <c r="U34" s="46">
        <v>11902.69</v>
      </c>
      <c r="V34" s="47">
        <v>25562.83</v>
      </c>
      <c r="W34" s="45">
        <v>11648.99</v>
      </c>
      <c r="X34" s="81"/>
      <c r="Y34" s="81"/>
      <c r="Z34" s="81"/>
      <c r="AA34" s="81"/>
      <c r="AB34" s="84"/>
      <c r="AC34" s="84"/>
      <c r="AD34" s="84"/>
      <c r="AE34" s="84"/>
      <c r="AF34" s="84"/>
      <c r="AG34" s="65">
        <f t="shared" si="1"/>
        <v>49114.51</v>
      </c>
      <c r="BB34" s="15"/>
      <c r="BC34" s="23"/>
    </row>
    <row r="35" spans="1:55" ht="12" thickBot="1">
      <c r="A35" s="54">
        <v>23</v>
      </c>
      <c r="B35" s="75" t="s">
        <v>149</v>
      </c>
      <c r="C35" s="47">
        <v>28362.24</v>
      </c>
      <c r="D35" s="47">
        <v>28362.24</v>
      </c>
      <c r="E35" s="47">
        <v>28353.6</v>
      </c>
      <c r="F35" s="47"/>
      <c r="G35" s="47"/>
      <c r="H35" s="47"/>
      <c r="I35" s="47"/>
      <c r="J35" s="47"/>
      <c r="K35" s="47"/>
      <c r="L35" s="47"/>
      <c r="M35" s="47"/>
      <c r="N35" s="47"/>
      <c r="O35" s="47">
        <v>2075.91</v>
      </c>
      <c r="P35" s="66">
        <f>653.63+653.63+653.63</f>
        <v>1960.8899999999999</v>
      </c>
      <c r="Q35" s="73">
        <f t="shared" si="0"/>
        <v>89114.88</v>
      </c>
      <c r="R35" s="60"/>
      <c r="S35" s="54">
        <v>23</v>
      </c>
      <c r="T35" s="75" t="s">
        <v>149</v>
      </c>
      <c r="U35" s="46">
        <v>24059.19</v>
      </c>
      <c r="V35" s="47">
        <v>22774.04</v>
      </c>
      <c r="W35" s="45">
        <v>25975.12</v>
      </c>
      <c r="X35" s="81"/>
      <c r="Y35" s="81"/>
      <c r="Z35" s="81"/>
      <c r="AA35" s="81"/>
      <c r="AB35" s="84"/>
      <c r="AC35" s="84"/>
      <c r="AD35" s="84"/>
      <c r="AE35" s="84"/>
      <c r="AF35" s="84"/>
      <c r="AG35" s="65">
        <f t="shared" si="1"/>
        <v>72808.34999999999</v>
      </c>
      <c r="BB35" s="15"/>
      <c r="BC35" s="23"/>
    </row>
    <row r="36" spans="1:55" ht="12" thickBot="1">
      <c r="A36" s="54">
        <v>24</v>
      </c>
      <c r="B36" s="75" t="s">
        <v>20</v>
      </c>
      <c r="C36" s="66">
        <v>10301.08</v>
      </c>
      <c r="D36" s="66">
        <v>10301.08</v>
      </c>
      <c r="E36" s="66">
        <v>10301.08</v>
      </c>
      <c r="F36" s="66"/>
      <c r="G36" s="66"/>
      <c r="H36" s="66"/>
      <c r="I36" s="66"/>
      <c r="J36" s="66"/>
      <c r="K36" s="66"/>
      <c r="L36" s="66"/>
      <c r="M36" s="66"/>
      <c r="N36" s="66"/>
      <c r="O36" s="66">
        <v>338.13</v>
      </c>
      <c r="P36" s="66">
        <f>706.97+706.97+706.97</f>
        <v>2120.91</v>
      </c>
      <c r="Q36" s="73">
        <f t="shared" si="0"/>
        <v>33362.28</v>
      </c>
      <c r="R36" s="60"/>
      <c r="S36" s="54">
        <v>24</v>
      </c>
      <c r="T36" s="75" t="s">
        <v>20</v>
      </c>
      <c r="U36" s="46">
        <v>11207.1</v>
      </c>
      <c r="V36" s="47">
        <v>9611.71</v>
      </c>
      <c r="W36" s="45">
        <v>10629.62</v>
      </c>
      <c r="X36" s="81"/>
      <c r="Y36" s="81"/>
      <c r="Z36" s="81"/>
      <c r="AA36" s="81"/>
      <c r="AB36" s="84"/>
      <c r="AC36" s="84"/>
      <c r="AD36" s="84"/>
      <c r="AE36" s="84"/>
      <c r="AF36" s="84"/>
      <c r="AG36" s="65">
        <f t="shared" si="1"/>
        <v>31448.43</v>
      </c>
      <c r="BB36" s="15"/>
      <c r="BC36" s="23"/>
    </row>
    <row r="37" spans="1:55" ht="12" thickBot="1">
      <c r="A37" s="54">
        <v>25</v>
      </c>
      <c r="B37" s="75" t="s">
        <v>21</v>
      </c>
      <c r="C37" s="47">
        <v>35408.78</v>
      </c>
      <c r="D37" s="47">
        <v>35408.78</v>
      </c>
      <c r="E37" s="47">
        <v>35408.78</v>
      </c>
      <c r="F37" s="47"/>
      <c r="G37" s="47"/>
      <c r="H37" s="47"/>
      <c r="I37" s="47"/>
      <c r="J37" s="47"/>
      <c r="K37" s="47"/>
      <c r="L37" s="47"/>
      <c r="M37" s="47"/>
      <c r="N37" s="47"/>
      <c r="O37" s="47">
        <v>2388.09</v>
      </c>
      <c r="P37" s="66"/>
      <c r="Q37" s="73">
        <f t="shared" si="0"/>
        <v>108614.43</v>
      </c>
      <c r="R37" s="60"/>
      <c r="S37" s="54">
        <v>25</v>
      </c>
      <c r="T37" s="75" t="s">
        <v>21</v>
      </c>
      <c r="U37" s="46">
        <v>41022.68</v>
      </c>
      <c r="V37" s="47">
        <v>39651.32</v>
      </c>
      <c r="W37" s="45">
        <v>40236.41</v>
      </c>
      <c r="X37" s="81"/>
      <c r="Y37" s="81"/>
      <c r="Z37" s="81"/>
      <c r="AA37" s="81"/>
      <c r="AB37" s="84"/>
      <c r="AC37" s="84"/>
      <c r="AD37" s="84"/>
      <c r="AE37" s="84"/>
      <c r="AF37" s="84"/>
      <c r="AG37" s="65">
        <f t="shared" si="1"/>
        <v>120910.41</v>
      </c>
      <c r="BB37" s="15"/>
      <c r="BC37" s="23"/>
    </row>
    <row r="38" spans="1:55" ht="12" thickBot="1">
      <c r="A38" s="54">
        <v>26</v>
      </c>
      <c r="B38" s="75" t="s">
        <v>22</v>
      </c>
      <c r="C38" s="47">
        <v>10838.58</v>
      </c>
      <c r="D38" s="47">
        <v>10838.58</v>
      </c>
      <c r="E38" s="47">
        <v>10838.58</v>
      </c>
      <c r="F38" s="47"/>
      <c r="G38" s="47"/>
      <c r="H38" s="47"/>
      <c r="I38" s="47"/>
      <c r="J38" s="47"/>
      <c r="K38" s="47"/>
      <c r="L38" s="47"/>
      <c r="M38" s="47"/>
      <c r="N38" s="47"/>
      <c r="O38" s="47">
        <v>383.46</v>
      </c>
      <c r="P38" s="66"/>
      <c r="Q38" s="73">
        <f t="shared" si="0"/>
        <v>32899.2</v>
      </c>
      <c r="R38" s="60"/>
      <c r="S38" s="54">
        <v>26</v>
      </c>
      <c r="T38" s="75" t="s">
        <v>22</v>
      </c>
      <c r="U38" s="46">
        <v>12351.24</v>
      </c>
      <c r="V38" s="47">
        <v>20264.56</v>
      </c>
      <c r="W38" s="45">
        <v>11505.91</v>
      </c>
      <c r="X38" s="81"/>
      <c r="Y38" s="81"/>
      <c r="Z38" s="81"/>
      <c r="AA38" s="81"/>
      <c r="AB38" s="84"/>
      <c r="AC38" s="84"/>
      <c r="AD38" s="84"/>
      <c r="AE38" s="84"/>
      <c r="AF38" s="84"/>
      <c r="AG38" s="65">
        <f t="shared" si="1"/>
        <v>44121.71000000001</v>
      </c>
      <c r="BB38" s="15"/>
      <c r="BC38" s="23"/>
    </row>
    <row r="39" spans="1:55" ht="12" thickBot="1">
      <c r="A39" s="54">
        <v>27</v>
      </c>
      <c r="B39" s="75" t="s">
        <v>23</v>
      </c>
      <c r="C39" s="66">
        <v>12207.36</v>
      </c>
      <c r="D39" s="66">
        <v>12207.36</v>
      </c>
      <c r="E39" s="66">
        <v>12207.36</v>
      </c>
      <c r="F39" s="66"/>
      <c r="G39" s="66"/>
      <c r="H39" s="66"/>
      <c r="I39" s="66"/>
      <c r="J39" s="66"/>
      <c r="K39" s="66"/>
      <c r="L39" s="66"/>
      <c r="M39" s="66"/>
      <c r="N39" s="66"/>
      <c r="O39" s="66">
        <v>348.54</v>
      </c>
      <c r="P39" s="66"/>
      <c r="Q39" s="73">
        <f t="shared" si="0"/>
        <v>36970.62</v>
      </c>
      <c r="R39" s="60"/>
      <c r="S39" s="54">
        <v>27</v>
      </c>
      <c r="T39" s="75" t="s">
        <v>23</v>
      </c>
      <c r="U39" s="46">
        <v>12054.19</v>
      </c>
      <c r="V39" s="47">
        <v>20405.18</v>
      </c>
      <c r="W39" s="45">
        <v>11659.05</v>
      </c>
      <c r="X39" s="81"/>
      <c r="Y39" s="81"/>
      <c r="Z39" s="81"/>
      <c r="AA39" s="81"/>
      <c r="AB39" s="84"/>
      <c r="AC39" s="84"/>
      <c r="AD39" s="84"/>
      <c r="AE39" s="84"/>
      <c r="AF39" s="84"/>
      <c r="AG39" s="65">
        <f t="shared" si="1"/>
        <v>44118.42</v>
      </c>
      <c r="BB39" s="15"/>
      <c r="BC39" s="23"/>
    </row>
    <row r="40" spans="1:55" ht="12" thickBot="1">
      <c r="A40" s="54">
        <v>28</v>
      </c>
      <c r="B40" s="75" t="s">
        <v>153</v>
      </c>
      <c r="C40" s="66">
        <v>4511.83</v>
      </c>
      <c r="D40" s="66">
        <v>4511.83</v>
      </c>
      <c r="E40" s="66">
        <v>4511.83</v>
      </c>
      <c r="F40" s="66"/>
      <c r="G40" s="66"/>
      <c r="H40" s="66"/>
      <c r="I40" s="66"/>
      <c r="J40" s="66"/>
      <c r="K40" s="66"/>
      <c r="L40" s="66"/>
      <c r="M40" s="66"/>
      <c r="N40" s="66"/>
      <c r="O40" s="66">
        <v>233.88</v>
      </c>
      <c r="P40" s="66">
        <f>495.38+495.38+495.38</f>
        <v>1486.1399999999999</v>
      </c>
      <c r="Q40" s="73">
        <f t="shared" si="0"/>
        <v>15255.509999999998</v>
      </c>
      <c r="R40" s="60"/>
      <c r="S40" s="54">
        <v>28</v>
      </c>
      <c r="T40" s="75" t="s">
        <v>153</v>
      </c>
      <c r="U40" s="46">
        <v>4200.47</v>
      </c>
      <c r="V40" s="47">
        <v>3825.99</v>
      </c>
      <c r="W40" s="45">
        <v>3934.31</v>
      </c>
      <c r="X40" s="81"/>
      <c r="Y40" s="81"/>
      <c r="Z40" s="81"/>
      <c r="AA40" s="81"/>
      <c r="AB40" s="84"/>
      <c r="AC40" s="84"/>
      <c r="AD40" s="84"/>
      <c r="AE40" s="84"/>
      <c r="AF40" s="84"/>
      <c r="AG40" s="65">
        <f t="shared" si="1"/>
        <v>11960.77</v>
      </c>
      <c r="BB40" s="15"/>
      <c r="BC40" s="23"/>
    </row>
    <row r="41" spans="1:55" ht="12" thickBot="1">
      <c r="A41" s="54">
        <v>29</v>
      </c>
      <c r="B41" s="75" t="s">
        <v>24</v>
      </c>
      <c r="C41" s="47">
        <v>5095.74</v>
      </c>
      <c r="D41" s="47">
        <v>5095.74</v>
      </c>
      <c r="E41" s="47">
        <v>5095.74</v>
      </c>
      <c r="F41" s="47"/>
      <c r="G41" s="47"/>
      <c r="H41" s="47"/>
      <c r="I41" s="47"/>
      <c r="J41" s="47"/>
      <c r="K41" s="47"/>
      <c r="L41" s="47"/>
      <c r="M41" s="47"/>
      <c r="N41" s="47"/>
      <c r="O41" s="47">
        <v>431.25</v>
      </c>
      <c r="P41" s="66"/>
      <c r="Q41" s="73">
        <f t="shared" si="0"/>
        <v>15718.47</v>
      </c>
      <c r="R41" s="60"/>
      <c r="S41" s="54">
        <v>29</v>
      </c>
      <c r="T41" s="75" t="s">
        <v>24</v>
      </c>
      <c r="U41" s="46">
        <v>6414.16</v>
      </c>
      <c r="V41" s="47">
        <v>5979.01</v>
      </c>
      <c r="W41" s="45">
        <v>6101.71</v>
      </c>
      <c r="X41" s="81"/>
      <c r="Y41" s="81"/>
      <c r="Z41" s="81"/>
      <c r="AA41" s="81"/>
      <c r="AB41" s="84"/>
      <c r="AC41" s="84"/>
      <c r="AD41" s="84"/>
      <c r="AE41" s="84"/>
      <c r="AF41" s="84"/>
      <c r="AG41" s="65">
        <f t="shared" si="1"/>
        <v>18494.88</v>
      </c>
      <c r="BB41" s="15"/>
      <c r="BC41" s="23"/>
    </row>
    <row r="42" spans="1:55" ht="12" thickBot="1">
      <c r="A42" s="54">
        <v>30</v>
      </c>
      <c r="B42" s="75" t="s">
        <v>25</v>
      </c>
      <c r="C42" s="66">
        <v>2107.56</v>
      </c>
      <c r="D42" s="66">
        <v>2107.56</v>
      </c>
      <c r="E42" s="66">
        <v>2107.56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73">
        <f t="shared" si="0"/>
        <v>6322.68</v>
      </c>
      <c r="R42" s="60"/>
      <c r="S42" s="54">
        <v>30</v>
      </c>
      <c r="T42" s="75" t="s">
        <v>25</v>
      </c>
      <c r="U42" s="46">
        <v>2121.98</v>
      </c>
      <c r="V42" s="47">
        <v>2020.9</v>
      </c>
      <c r="W42" s="45">
        <v>1982.84</v>
      </c>
      <c r="X42" s="81"/>
      <c r="Y42" s="81"/>
      <c r="Z42" s="81"/>
      <c r="AA42" s="81"/>
      <c r="AB42" s="84"/>
      <c r="AC42" s="84"/>
      <c r="AD42" s="84"/>
      <c r="AE42" s="84"/>
      <c r="AF42" s="84"/>
      <c r="AG42" s="65">
        <f t="shared" si="1"/>
        <v>6125.72</v>
      </c>
      <c r="BB42" s="15"/>
      <c r="BC42" s="23"/>
    </row>
    <row r="43" spans="1:55" ht="12" thickBot="1">
      <c r="A43" s="54">
        <v>31</v>
      </c>
      <c r="B43" s="75" t="s">
        <v>169</v>
      </c>
      <c r="C43" s="66">
        <v>4031.76</v>
      </c>
      <c r="D43" s="66">
        <v>4031.76</v>
      </c>
      <c r="E43" s="66">
        <v>4031.76</v>
      </c>
      <c r="F43" s="66"/>
      <c r="G43" s="66"/>
      <c r="H43" s="66"/>
      <c r="I43" s="66"/>
      <c r="J43" s="66"/>
      <c r="K43" s="66"/>
      <c r="L43" s="66"/>
      <c r="M43" s="66"/>
      <c r="N43" s="66"/>
      <c r="O43" s="66">
        <v>267.45</v>
      </c>
      <c r="P43" s="66">
        <f>2972.13+2694.81+2694.81</f>
        <v>8361.75</v>
      </c>
      <c r="Q43" s="73">
        <f t="shared" si="0"/>
        <v>20724.480000000003</v>
      </c>
      <c r="R43" s="60"/>
      <c r="S43" s="54">
        <v>31</v>
      </c>
      <c r="T43" s="75" t="s">
        <v>169</v>
      </c>
      <c r="U43" s="46">
        <v>3932.73</v>
      </c>
      <c r="V43" s="47">
        <v>3848</v>
      </c>
      <c r="W43" s="45">
        <v>3652.89</v>
      </c>
      <c r="X43" s="81"/>
      <c r="Y43" s="81"/>
      <c r="Z43" s="81"/>
      <c r="AA43" s="81"/>
      <c r="AB43" s="84"/>
      <c r="AC43" s="84"/>
      <c r="AD43" s="84"/>
      <c r="AE43" s="84"/>
      <c r="AF43" s="84"/>
      <c r="AG43" s="65">
        <f t="shared" si="1"/>
        <v>11433.619999999999</v>
      </c>
      <c r="BB43" s="15"/>
      <c r="BC43" s="23"/>
    </row>
    <row r="44" spans="1:55" ht="12" thickBot="1">
      <c r="A44" s="54">
        <v>32</v>
      </c>
      <c r="B44" s="75" t="s">
        <v>178</v>
      </c>
      <c r="C44" s="66">
        <v>3903.15</v>
      </c>
      <c r="D44" s="66">
        <v>3903.15</v>
      </c>
      <c r="E44" s="66">
        <v>3903.15</v>
      </c>
      <c r="F44" s="66"/>
      <c r="G44" s="66"/>
      <c r="H44" s="66"/>
      <c r="I44" s="66"/>
      <c r="J44" s="66"/>
      <c r="K44" s="66"/>
      <c r="L44" s="66"/>
      <c r="M44" s="66"/>
      <c r="N44" s="66"/>
      <c r="O44" s="66">
        <v>328.92</v>
      </c>
      <c r="P44" s="66">
        <f>2410.74+2410.74+2410.74</f>
        <v>7232.219999999999</v>
      </c>
      <c r="Q44" s="73">
        <f t="shared" si="0"/>
        <v>19270.59</v>
      </c>
      <c r="R44" s="60"/>
      <c r="S44" s="54">
        <v>32</v>
      </c>
      <c r="T44" s="75" t="s">
        <v>178</v>
      </c>
      <c r="U44" s="46">
        <v>3599.39</v>
      </c>
      <c r="V44" s="47">
        <v>3272.2</v>
      </c>
      <c r="W44" s="45">
        <v>3421.63</v>
      </c>
      <c r="X44" s="81"/>
      <c r="Y44" s="81"/>
      <c r="Z44" s="81"/>
      <c r="AA44" s="81"/>
      <c r="AB44" s="84"/>
      <c r="AC44" s="84"/>
      <c r="AD44" s="84"/>
      <c r="AE44" s="84"/>
      <c r="AF44" s="84"/>
      <c r="AG44" s="65">
        <f t="shared" si="1"/>
        <v>10293.220000000001</v>
      </c>
      <c r="BB44" s="15"/>
      <c r="BC44" s="23"/>
    </row>
    <row r="45" spans="1:55" ht="12" thickBot="1">
      <c r="A45" s="54">
        <v>33</v>
      </c>
      <c r="B45" s="75" t="s">
        <v>26</v>
      </c>
      <c r="C45" s="47">
        <v>5442.72</v>
      </c>
      <c r="D45" s="47">
        <v>5442.72</v>
      </c>
      <c r="E45" s="47">
        <v>5442.72</v>
      </c>
      <c r="F45" s="47"/>
      <c r="G45" s="47"/>
      <c r="H45" s="47"/>
      <c r="I45" s="47"/>
      <c r="J45" s="47"/>
      <c r="K45" s="47"/>
      <c r="L45" s="47"/>
      <c r="M45" s="47"/>
      <c r="N45" s="47"/>
      <c r="O45" s="47">
        <v>236.85</v>
      </c>
      <c r="P45" s="66"/>
      <c r="Q45" s="73">
        <f t="shared" si="0"/>
        <v>16565.01</v>
      </c>
      <c r="R45" s="60"/>
      <c r="S45" s="54">
        <v>33</v>
      </c>
      <c r="T45" s="75" t="s">
        <v>26</v>
      </c>
      <c r="U45" s="46">
        <v>5893.07</v>
      </c>
      <c r="V45" s="47">
        <v>4382.8</v>
      </c>
      <c r="W45" s="45">
        <v>5583.31</v>
      </c>
      <c r="X45" s="81"/>
      <c r="Y45" s="81"/>
      <c r="Z45" s="81"/>
      <c r="AA45" s="81"/>
      <c r="AB45" s="84"/>
      <c r="AC45" s="84"/>
      <c r="AD45" s="84"/>
      <c r="AE45" s="84"/>
      <c r="AF45" s="84"/>
      <c r="AG45" s="65">
        <f t="shared" si="1"/>
        <v>15859.18</v>
      </c>
      <c r="BB45" s="15"/>
      <c r="BC45" s="23"/>
    </row>
    <row r="46" spans="1:55" ht="12" thickBot="1">
      <c r="A46" s="54">
        <v>34</v>
      </c>
      <c r="B46" s="75" t="s">
        <v>159</v>
      </c>
      <c r="C46" s="47">
        <v>2029.34</v>
      </c>
      <c r="D46" s="47">
        <v>2029.34</v>
      </c>
      <c r="E46" s="47">
        <v>2029.34</v>
      </c>
      <c r="F46" s="47"/>
      <c r="G46" s="47"/>
      <c r="H46" s="47"/>
      <c r="I46" s="47"/>
      <c r="J46" s="47"/>
      <c r="K46" s="47"/>
      <c r="L46" s="47"/>
      <c r="M46" s="47"/>
      <c r="N46" s="47"/>
      <c r="O46" s="47">
        <v>146.58</v>
      </c>
      <c r="P46" s="66"/>
      <c r="Q46" s="73">
        <f t="shared" si="0"/>
        <v>6234.599999999999</v>
      </c>
      <c r="R46" s="60"/>
      <c r="S46" s="54">
        <v>34</v>
      </c>
      <c r="T46" s="75" t="s">
        <v>159</v>
      </c>
      <c r="U46" s="46">
        <v>2183.19</v>
      </c>
      <c r="V46" s="47">
        <v>1998.55</v>
      </c>
      <c r="W46" s="45">
        <v>2052.72</v>
      </c>
      <c r="X46" s="81"/>
      <c r="Y46" s="81"/>
      <c r="Z46" s="81"/>
      <c r="AA46" s="81"/>
      <c r="AB46" s="84"/>
      <c r="AC46" s="84"/>
      <c r="AD46" s="84"/>
      <c r="AE46" s="84"/>
      <c r="AF46" s="84"/>
      <c r="AG46" s="65">
        <f t="shared" si="1"/>
        <v>6234.459999999999</v>
      </c>
      <c r="BB46" s="15"/>
      <c r="BC46" s="23"/>
    </row>
    <row r="47" spans="1:55" ht="12" thickBot="1">
      <c r="A47" s="54">
        <v>35</v>
      </c>
      <c r="B47" s="75" t="s">
        <v>150</v>
      </c>
      <c r="C47" s="66">
        <v>5412.27</v>
      </c>
      <c r="D47" s="66">
        <v>5412.27</v>
      </c>
      <c r="E47" s="66">
        <v>5412.27</v>
      </c>
      <c r="F47" s="66"/>
      <c r="G47" s="66"/>
      <c r="H47" s="66"/>
      <c r="I47" s="66"/>
      <c r="J47" s="66"/>
      <c r="K47" s="66"/>
      <c r="L47" s="66"/>
      <c r="M47" s="66"/>
      <c r="N47" s="66"/>
      <c r="O47" s="66">
        <v>228.06</v>
      </c>
      <c r="P47" s="66">
        <f>474.11+474.11+474.11</f>
        <v>1422.33</v>
      </c>
      <c r="Q47" s="73">
        <f t="shared" si="0"/>
        <v>17887.200000000004</v>
      </c>
      <c r="R47" s="60"/>
      <c r="S47" s="54">
        <v>35</v>
      </c>
      <c r="T47" s="75" t="s">
        <v>150</v>
      </c>
      <c r="U47" s="46">
        <v>5507.69</v>
      </c>
      <c r="V47" s="47">
        <v>7174.31</v>
      </c>
      <c r="W47" s="45">
        <v>5612.03</v>
      </c>
      <c r="X47" s="81"/>
      <c r="Y47" s="81"/>
      <c r="Z47" s="81"/>
      <c r="AA47" s="81"/>
      <c r="AB47" s="84"/>
      <c r="AC47" s="84"/>
      <c r="AD47" s="84"/>
      <c r="AE47" s="84"/>
      <c r="AF47" s="84"/>
      <c r="AG47" s="65">
        <f t="shared" si="1"/>
        <v>18294.03</v>
      </c>
      <c r="BB47" s="15"/>
      <c r="BC47" s="23"/>
    </row>
    <row r="48" spans="1:55" ht="12" thickBot="1">
      <c r="A48" s="54">
        <v>36</v>
      </c>
      <c r="B48" s="75" t="s">
        <v>27</v>
      </c>
      <c r="C48" s="66">
        <v>1339.1</v>
      </c>
      <c r="D48" s="66">
        <v>1339.1</v>
      </c>
      <c r="E48" s="66">
        <v>1339.1</v>
      </c>
      <c r="F48" s="66"/>
      <c r="G48" s="66"/>
      <c r="H48" s="66"/>
      <c r="I48" s="66"/>
      <c r="J48" s="66"/>
      <c r="K48" s="66"/>
      <c r="L48" s="66"/>
      <c r="M48" s="66"/>
      <c r="N48" s="66"/>
      <c r="O48" s="66">
        <v>58.38</v>
      </c>
      <c r="P48" s="66">
        <f>483.34+483.34+483.34</f>
        <v>1450.02</v>
      </c>
      <c r="Q48" s="73">
        <f t="shared" si="0"/>
        <v>5525.7</v>
      </c>
      <c r="R48" s="60"/>
      <c r="S48" s="54">
        <v>36</v>
      </c>
      <c r="T48" s="75" t="s">
        <v>27</v>
      </c>
      <c r="U48" s="46">
        <v>1596.91</v>
      </c>
      <c r="V48" s="47">
        <v>1406.11</v>
      </c>
      <c r="W48" s="45">
        <v>1650.2</v>
      </c>
      <c r="X48" s="81"/>
      <c r="Y48" s="81"/>
      <c r="Z48" s="81"/>
      <c r="AA48" s="81"/>
      <c r="AB48" s="84"/>
      <c r="AC48" s="84"/>
      <c r="AD48" s="84"/>
      <c r="AE48" s="84"/>
      <c r="AF48" s="84"/>
      <c r="AG48" s="65">
        <f t="shared" si="1"/>
        <v>4653.22</v>
      </c>
      <c r="BB48" s="15"/>
      <c r="BC48" s="23"/>
    </row>
    <row r="49" spans="1:55" ht="12" thickBot="1">
      <c r="A49" s="54">
        <v>37</v>
      </c>
      <c r="B49" s="75" t="s">
        <v>28</v>
      </c>
      <c r="C49" s="66">
        <v>3442.92</v>
      </c>
      <c r="D49" s="66">
        <v>3442.92</v>
      </c>
      <c r="E49" s="66">
        <v>3442.92</v>
      </c>
      <c r="F49" s="66"/>
      <c r="G49" s="66"/>
      <c r="H49" s="66"/>
      <c r="I49" s="66"/>
      <c r="J49" s="66"/>
      <c r="K49" s="66"/>
      <c r="L49" s="66"/>
      <c r="M49" s="66"/>
      <c r="N49" s="66"/>
      <c r="O49" s="66">
        <v>164.34</v>
      </c>
      <c r="P49" s="66"/>
      <c r="Q49" s="73">
        <f t="shared" si="0"/>
        <v>10493.1</v>
      </c>
      <c r="R49" s="60"/>
      <c r="S49" s="54">
        <v>37</v>
      </c>
      <c r="T49" s="75" t="s">
        <v>28</v>
      </c>
      <c r="U49" s="46">
        <v>4343.29</v>
      </c>
      <c r="V49" s="47">
        <v>4455.38</v>
      </c>
      <c r="W49" s="45">
        <v>3872.62</v>
      </c>
      <c r="X49" s="81"/>
      <c r="Y49" s="81"/>
      <c r="Z49" s="81"/>
      <c r="AA49" s="81"/>
      <c r="AB49" s="84"/>
      <c r="AC49" s="84"/>
      <c r="AD49" s="84"/>
      <c r="AE49" s="84"/>
      <c r="AF49" s="84"/>
      <c r="AG49" s="65">
        <f t="shared" si="1"/>
        <v>12671.29</v>
      </c>
      <c r="BB49" s="15"/>
      <c r="BC49" s="23"/>
    </row>
    <row r="50" spans="1:55" ht="12" thickBot="1">
      <c r="A50" s="54"/>
      <c r="B50" s="75" t="s">
        <v>182</v>
      </c>
      <c r="C50" s="66">
        <v>0</v>
      </c>
      <c r="D50" s="66">
        <v>0</v>
      </c>
      <c r="E50" s="66">
        <v>0</v>
      </c>
      <c r="F50" s="66"/>
      <c r="G50" s="66"/>
      <c r="H50" s="66"/>
      <c r="I50" s="66"/>
      <c r="J50" s="66"/>
      <c r="K50" s="66"/>
      <c r="L50" s="66"/>
      <c r="M50" s="66"/>
      <c r="N50" s="66"/>
      <c r="O50" s="66">
        <v>0</v>
      </c>
      <c r="P50" s="66"/>
      <c r="Q50" s="73">
        <f t="shared" si="0"/>
        <v>0</v>
      </c>
      <c r="R50" s="60"/>
      <c r="S50" s="54"/>
      <c r="T50" s="75" t="s">
        <v>182</v>
      </c>
      <c r="U50" s="46">
        <v>58.09</v>
      </c>
      <c r="V50" s="47">
        <v>0</v>
      </c>
      <c r="W50" s="47">
        <v>34.33</v>
      </c>
      <c r="X50" s="81"/>
      <c r="Y50" s="81"/>
      <c r="Z50" s="81"/>
      <c r="AA50" s="81"/>
      <c r="AB50" s="84"/>
      <c r="AC50" s="84"/>
      <c r="AD50" s="84"/>
      <c r="AE50" s="84"/>
      <c r="AF50" s="84"/>
      <c r="AG50" s="65">
        <f t="shared" si="1"/>
        <v>92.42</v>
      </c>
      <c r="BB50" s="15"/>
      <c r="BC50" s="23"/>
    </row>
    <row r="51" spans="1:55" ht="12" thickBot="1">
      <c r="A51" s="54">
        <v>38</v>
      </c>
      <c r="B51" s="75" t="s">
        <v>155</v>
      </c>
      <c r="C51" s="47">
        <v>3453.12</v>
      </c>
      <c r="D51" s="47">
        <v>3453.12</v>
      </c>
      <c r="E51" s="47">
        <v>3453.12</v>
      </c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66"/>
      <c r="Q51" s="73">
        <f t="shared" si="0"/>
        <v>10359.36</v>
      </c>
      <c r="R51" s="60"/>
      <c r="S51" s="54">
        <v>38</v>
      </c>
      <c r="T51" s="75" t="s">
        <v>155</v>
      </c>
      <c r="U51" s="46">
        <v>2813.91</v>
      </c>
      <c r="V51" s="47">
        <v>2616.05</v>
      </c>
      <c r="W51" s="47">
        <v>2680.72</v>
      </c>
      <c r="X51" s="81"/>
      <c r="Y51" s="81"/>
      <c r="Z51" s="81"/>
      <c r="AA51" s="81"/>
      <c r="AB51" s="84"/>
      <c r="AC51" s="84"/>
      <c r="AD51" s="84"/>
      <c r="AE51" s="84"/>
      <c r="AF51" s="84"/>
      <c r="AG51" s="66">
        <f t="shared" si="1"/>
        <v>8110.68</v>
      </c>
      <c r="BB51" s="15"/>
      <c r="BC51" s="23"/>
    </row>
    <row r="52" spans="1:55" ht="12" thickBot="1">
      <c r="A52" s="54">
        <v>39</v>
      </c>
      <c r="B52" s="75" t="s">
        <v>180</v>
      </c>
      <c r="C52" s="47">
        <v>3892.66</v>
      </c>
      <c r="D52" s="47">
        <v>3892.66</v>
      </c>
      <c r="E52" s="47">
        <v>3892.66</v>
      </c>
      <c r="F52" s="47"/>
      <c r="G52" s="47"/>
      <c r="H52" s="47"/>
      <c r="I52" s="47"/>
      <c r="J52" s="47"/>
      <c r="K52" s="47"/>
      <c r="L52" s="47"/>
      <c r="M52" s="47"/>
      <c r="N52" s="47"/>
      <c r="O52" s="47">
        <v>120.81</v>
      </c>
      <c r="P52" s="66"/>
      <c r="Q52" s="73">
        <f t="shared" si="0"/>
        <v>11798.789999999999</v>
      </c>
      <c r="R52" s="60"/>
      <c r="S52" s="54">
        <v>39</v>
      </c>
      <c r="T52" s="75" t="s">
        <v>180</v>
      </c>
      <c r="U52" s="46">
        <v>2905.45</v>
      </c>
      <c r="V52" s="47">
        <v>2704.46</v>
      </c>
      <c r="W52" s="63">
        <v>2769.73</v>
      </c>
      <c r="X52" s="81"/>
      <c r="Y52" s="81"/>
      <c r="Z52" s="81"/>
      <c r="AA52" s="81"/>
      <c r="AB52" s="84"/>
      <c r="AC52" s="84"/>
      <c r="AD52" s="84"/>
      <c r="AE52" s="84"/>
      <c r="AF52" s="84"/>
      <c r="AG52" s="83">
        <f t="shared" si="1"/>
        <v>8379.64</v>
      </c>
      <c r="BB52" s="15"/>
      <c r="BC52" s="23"/>
    </row>
    <row r="53" spans="1:55" ht="12" thickBot="1">
      <c r="A53" s="54">
        <v>40</v>
      </c>
      <c r="B53" s="75" t="s">
        <v>29</v>
      </c>
      <c r="C53" s="47">
        <v>6353.8</v>
      </c>
      <c r="D53" s="47">
        <v>5931.12</v>
      </c>
      <c r="E53" s="47">
        <v>5931.12</v>
      </c>
      <c r="F53" s="47"/>
      <c r="G53" s="47"/>
      <c r="H53" s="47"/>
      <c r="I53" s="47"/>
      <c r="J53" s="47"/>
      <c r="K53" s="47"/>
      <c r="L53" s="47"/>
      <c r="M53" s="47"/>
      <c r="N53" s="47"/>
      <c r="O53" s="47">
        <v>267</v>
      </c>
      <c r="P53" s="66">
        <f>900.38+1357.46+1450.77</f>
        <v>3708.61</v>
      </c>
      <c r="Q53" s="73">
        <f t="shared" si="0"/>
        <v>22191.65</v>
      </c>
      <c r="R53" s="60"/>
      <c r="S53" s="54">
        <v>40</v>
      </c>
      <c r="T53" s="75" t="s">
        <v>29</v>
      </c>
      <c r="U53" s="46">
        <v>12569.05</v>
      </c>
      <c r="V53" s="47">
        <v>6322.28</v>
      </c>
      <c r="W53" s="47">
        <v>6660.47</v>
      </c>
      <c r="X53" s="81"/>
      <c r="Y53" s="81"/>
      <c r="Z53" s="81"/>
      <c r="AA53" s="81"/>
      <c r="AB53" s="84"/>
      <c r="AC53" s="84"/>
      <c r="AD53" s="84"/>
      <c r="AE53" s="84"/>
      <c r="AF53" s="84"/>
      <c r="AG53" s="66">
        <f t="shared" si="1"/>
        <v>25551.8</v>
      </c>
      <c r="BB53" s="15"/>
      <c r="BC53" s="23"/>
    </row>
    <row r="54" spans="1:55" ht="11.25" customHeight="1" thickBot="1">
      <c r="A54" s="54">
        <v>41</v>
      </c>
      <c r="B54" s="75" t="s">
        <v>30</v>
      </c>
      <c r="C54" s="47">
        <v>2924.22</v>
      </c>
      <c r="D54" s="47">
        <v>2924.22</v>
      </c>
      <c r="E54" s="47">
        <v>2924.22</v>
      </c>
      <c r="F54" s="47"/>
      <c r="G54" s="47"/>
      <c r="H54" s="47"/>
      <c r="I54" s="47"/>
      <c r="J54" s="47"/>
      <c r="K54" s="47"/>
      <c r="L54" s="47"/>
      <c r="M54" s="47"/>
      <c r="N54" s="47"/>
      <c r="O54" s="45">
        <v>138.09</v>
      </c>
      <c r="P54" s="65">
        <f>625.53+625.53+625.53</f>
        <v>1876.59</v>
      </c>
      <c r="Q54" s="73">
        <f t="shared" si="0"/>
        <v>10787.34</v>
      </c>
      <c r="R54" s="61"/>
      <c r="S54" s="54">
        <v>41</v>
      </c>
      <c r="T54" s="75" t="s">
        <v>30</v>
      </c>
      <c r="U54" s="46">
        <v>5773.43</v>
      </c>
      <c r="V54" s="47">
        <v>3194.86</v>
      </c>
      <c r="W54" s="47">
        <v>2685.39</v>
      </c>
      <c r="X54" s="81"/>
      <c r="Y54" s="81"/>
      <c r="Z54" s="81"/>
      <c r="AA54" s="81"/>
      <c r="AB54" s="84"/>
      <c r="AC54" s="84"/>
      <c r="AD54" s="84"/>
      <c r="AE54" s="84"/>
      <c r="AF54" s="84"/>
      <c r="AG54" s="65">
        <f t="shared" si="1"/>
        <v>11653.68</v>
      </c>
      <c r="BB54" s="15"/>
      <c r="BC54" s="23"/>
    </row>
    <row r="55" spans="1:55" ht="11.25" customHeight="1" thickBot="1">
      <c r="A55" s="54">
        <v>42</v>
      </c>
      <c r="B55" s="75" t="s">
        <v>184</v>
      </c>
      <c r="C55" s="47">
        <v>29657.3</v>
      </c>
      <c r="D55" s="47">
        <v>29657.3</v>
      </c>
      <c r="E55" s="47">
        <v>29657.3</v>
      </c>
      <c r="F55" s="47"/>
      <c r="G55" s="47"/>
      <c r="H55" s="47"/>
      <c r="I55" s="47"/>
      <c r="J55" s="47"/>
      <c r="K55" s="47"/>
      <c r="L55" s="47"/>
      <c r="M55" s="47"/>
      <c r="N55" s="47"/>
      <c r="O55" s="45">
        <v>2365.56</v>
      </c>
      <c r="P55" s="65"/>
      <c r="Q55" s="73">
        <f t="shared" si="0"/>
        <v>91337.45999999999</v>
      </c>
      <c r="R55" s="61"/>
      <c r="S55" s="54">
        <v>42</v>
      </c>
      <c r="T55" s="75" t="s">
        <v>184</v>
      </c>
      <c r="U55" s="46">
        <v>23844.66</v>
      </c>
      <c r="V55" s="47">
        <v>22074.75</v>
      </c>
      <c r="W55" s="45">
        <v>35133.98</v>
      </c>
      <c r="X55" s="81"/>
      <c r="Y55" s="81"/>
      <c r="Z55" s="81"/>
      <c r="AA55" s="81"/>
      <c r="AB55" s="84"/>
      <c r="AC55" s="84"/>
      <c r="AD55" s="84"/>
      <c r="AE55" s="84"/>
      <c r="AF55" s="84"/>
      <c r="AG55" s="65">
        <f t="shared" si="1"/>
        <v>81053.39000000001</v>
      </c>
      <c r="BB55" s="15"/>
      <c r="BC55" s="23"/>
    </row>
    <row r="56" spans="1:55" ht="12" thickBot="1">
      <c r="A56" s="54">
        <v>43</v>
      </c>
      <c r="B56" s="76" t="s">
        <v>31</v>
      </c>
      <c r="C56" s="66">
        <v>4678.56</v>
      </c>
      <c r="D56" s="66">
        <v>4678.56</v>
      </c>
      <c r="E56" s="66">
        <v>4678.56</v>
      </c>
      <c r="F56" s="66"/>
      <c r="G56" s="66"/>
      <c r="H56" s="66"/>
      <c r="I56" s="66"/>
      <c r="J56" s="66"/>
      <c r="K56" s="66"/>
      <c r="L56" s="66"/>
      <c r="M56" s="66"/>
      <c r="N56" s="66"/>
      <c r="O56" s="66">
        <v>503.22</v>
      </c>
      <c r="P56" s="66"/>
      <c r="Q56" s="73">
        <f t="shared" si="0"/>
        <v>14538.9</v>
      </c>
      <c r="R56" s="61"/>
      <c r="S56" s="54">
        <v>43</v>
      </c>
      <c r="T56" s="76" t="s">
        <v>31</v>
      </c>
      <c r="U56" s="46">
        <v>3974.81</v>
      </c>
      <c r="V56" s="47">
        <v>3641.01</v>
      </c>
      <c r="W56" s="45">
        <v>7293.45</v>
      </c>
      <c r="X56" s="81"/>
      <c r="Y56" s="81"/>
      <c r="Z56" s="81"/>
      <c r="AA56" s="81"/>
      <c r="AB56" s="84"/>
      <c r="AC56" s="84"/>
      <c r="AD56" s="84"/>
      <c r="AE56" s="84"/>
      <c r="AF56" s="84"/>
      <c r="AG56" s="65">
        <f t="shared" si="1"/>
        <v>14909.27</v>
      </c>
      <c r="BB56" s="15"/>
      <c r="BC56" s="23"/>
    </row>
    <row r="57" spans="1:55" ht="12" thickBot="1">
      <c r="A57" s="54">
        <v>44</v>
      </c>
      <c r="B57" s="76" t="s">
        <v>32</v>
      </c>
      <c r="C57" s="66">
        <v>9167.04</v>
      </c>
      <c r="D57" s="66">
        <v>9167.04</v>
      </c>
      <c r="E57" s="66">
        <v>9167.04</v>
      </c>
      <c r="F57" s="66"/>
      <c r="G57" s="66"/>
      <c r="H57" s="66"/>
      <c r="I57" s="66"/>
      <c r="J57" s="66"/>
      <c r="K57" s="66"/>
      <c r="L57" s="66"/>
      <c r="M57" s="66"/>
      <c r="N57" s="66"/>
      <c r="O57" s="66">
        <v>705.06</v>
      </c>
      <c r="P57" s="66">
        <f>2192.71+2192.71+2192.71</f>
        <v>6578.13</v>
      </c>
      <c r="Q57" s="73">
        <f t="shared" si="0"/>
        <v>34784.310000000005</v>
      </c>
      <c r="R57" s="61"/>
      <c r="S57" s="54">
        <v>44</v>
      </c>
      <c r="T57" s="76" t="s">
        <v>32</v>
      </c>
      <c r="U57" s="46">
        <v>7932.3</v>
      </c>
      <c r="V57" s="47">
        <v>7297.55</v>
      </c>
      <c r="W57" s="45">
        <v>10802.1</v>
      </c>
      <c r="X57" s="81"/>
      <c r="Y57" s="81"/>
      <c r="Z57" s="81"/>
      <c r="AA57" s="81"/>
      <c r="AB57" s="84"/>
      <c r="AC57" s="84"/>
      <c r="AD57" s="84"/>
      <c r="AE57" s="84"/>
      <c r="AF57" s="84"/>
      <c r="AG57" s="65">
        <f t="shared" si="1"/>
        <v>26031.95</v>
      </c>
      <c r="BB57" s="15"/>
      <c r="BC57" s="23"/>
    </row>
    <row r="58" spans="1:55" ht="12" thickBot="1">
      <c r="A58" s="54">
        <v>45</v>
      </c>
      <c r="B58" s="76" t="s">
        <v>152</v>
      </c>
      <c r="C58" s="47">
        <v>1695.63</v>
      </c>
      <c r="D58" s="47">
        <v>1695.63</v>
      </c>
      <c r="E58" s="47">
        <v>1695.63</v>
      </c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66"/>
      <c r="Q58" s="73">
        <f t="shared" si="0"/>
        <v>5086.89</v>
      </c>
      <c r="R58" s="61"/>
      <c r="S58" s="54">
        <v>45</v>
      </c>
      <c r="T58" s="76" t="s">
        <v>152</v>
      </c>
      <c r="U58" s="46">
        <v>1533.51</v>
      </c>
      <c r="V58" s="47">
        <v>1413.85</v>
      </c>
      <c r="W58" s="45">
        <v>1435.08</v>
      </c>
      <c r="X58" s="81"/>
      <c r="Y58" s="81"/>
      <c r="Z58" s="81"/>
      <c r="AA58" s="81"/>
      <c r="AB58" s="84"/>
      <c r="AC58" s="84"/>
      <c r="AD58" s="84"/>
      <c r="AE58" s="84"/>
      <c r="AF58" s="84"/>
      <c r="AG58" s="65">
        <f t="shared" si="1"/>
        <v>4382.44</v>
      </c>
      <c r="BB58" s="15"/>
      <c r="BC58" s="23"/>
    </row>
    <row r="59" spans="1:55" ht="12" thickBot="1">
      <c r="A59" s="54">
        <v>46</v>
      </c>
      <c r="B59" s="76" t="s">
        <v>33</v>
      </c>
      <c r="C59" s="66">
        <v>6967.68</v>
      </c>
      <c r="D59" s="66">
        <v>6967.68</v>
      </c>
      <c r="E59" s="66">
        <v>6967.68</v>
      </c>
      <c r="F59" s="66"/>
      <c r="G59" s="66"/>
      <c r="H59" s="66"/>
      <c r="I59" s="66"/>
      <c r="J59" s="66"/>
      <c r="K59" s="66"/>
      <c r="L59" s="66"/>
      <c r="M59" s="66"/>
      <c r="N59" s="66"/>
      <c r="O59" s="66">
        <v>144.93</v>
      </c>
      <c r="P59" s="66"/>
      <c r="Q59" s="73">
        <f t="shared" si="0"/>
        <v>21047.97</v>
      </c>
      <c r="R59" s="61"/>
      <c r="S59" s="54">
        <v>46</v>
      </c>
      <c r="T59" s="76" t="s">
        <v>33</v>
      </c>
      <c r="U59" s="46">
        <v>8964.85</v>
      </c>
      <c r="V59" s="47">
        <v>5286.69</v>
      </c>
      <c r="W59" s="45">
        <v>9605.02</v>
      </c>
      <c r="X59" s="81"/>
      <c r="Y59" s="81"/>
      <c r="Z59" s="81"/>
      <c r="AA59" s="81"/>
      <c r="AB59" s="84"/>
      <c r="AC59" s="84"/>
      <c r="AD59" s="84"/>
      <c r="AE59" s="84"/>
      <c r="AF59" s="84"/>
      <c r="AG59" s="65">
        <f t="shared" si="1"/>
        <v>23856.56</v>
      </c>
      <c r="BB59" s="15"/>
      <c r="BC59" s="23"/>
    </row>
    <row r="60" spans="1:55" ht="12" thickBot="1">
      <c r="A60" s="54">
        <v>47</v>
      </c>
      <c r="B60" s="76" t="s">
        <v>34</v>
      </c>
      <c r="C60" s="47">
        <v>8363.5</v>
      </c>
      <c r="D60" s="47">
        <v>8363.5</v>
      </c>
      <c r="E60" s="47">
        <v>8363.5</v>
      </c>
      <c r="F60" s="47"/>
      <c r="G60" s="47"/>
      <c r="H60" s="47"/>
      <c r="I60" s="47"/>
      <c r="J60" s="47"/>
      <c r="K60" s="47"/>
      <c r="L60" s="47"/>
      <c r="M60" s="47"/>
      <c r="N60" s="47"/>
      <c r="O60" s="47">
        <v>553.29</v>
      </c>
      <c r="P60" s="66"/>
      <c r="Q60" s="73">
        <f t="shared" si="0"/>
        <v>25643.79</v>
      </c>
      <c r="R60" s="61"/>
      <c r="S60" s="54">
        <v>47</v>
      </c>
      <c r="T60" s="76" t="s">
        <v>34</v>
      </c>
      <c r="U60" s="46">
        <v>8587.62</v>
      </c>
      <c r="V60" s="47">
        <v>12956.56</v>
      </c>
      <c r="W60" s="45">
        <v>12335.73</v>
      </c>
      <c r="X60" s="81"/>
      <c r="Y60" s="81"/>
      <c r="Z60" s="81"/>
      <c r="AA60" s="81"/>
      <c r="AB60" s="84"/>
      <c r="AC60" s="84"/>
      <c r="AD60" s="84"/>
      <c r="AE60" s="84"/>
      <c r="AF60" s="84"/>
      <c r="AG60" s="65">
        <f t="shared" si="1"/>
        <v>33879.91</v>
      </c>
      <c r="BB60" s="15"/>
      <c r="BC60" s="23"/>
    </row>
    <row r="61" spans="1:55" ht="12" thickBot="1">
      <c r="A61" s="54">
        <v>48</v>
      </c>
      <c r="B61" s="76" t="s">
        <v>154</v>
      </c>
      <c r="C61" s="66">
        <v>4734.72</v>
      </c>
      <c r="D61" s="66">
        <v>4734.72</v>
      </c>
      <c r="E61" s="66">
        <v>4734.72</v>
      </c>
      <c r="F61" s="66"/>
      <c r="G61" s="66"/>
      <c r="H61" s="66"/>
      <c r="I61" s="66"/>
      <c r="J61" s="66"/>
      <c r="K61" s="66"/>
      <c r="L61" s="66"/>
      <c r="M61" s="66"/>
      <c r="N61" s="66"/>
      <c r="O61" s="66">
        <v>475.56</v>
      </c>
      <c r="P61" s="66"/>
      <c r="Q61" s="73">
        <f t="shared" si="0"/>
        <v>14679.72</v>
      </c>
      <c r="R61" s="61"/>
      <c r="S61" s="54">
        <v>48</v>
      </c>
      <c r="T61" s="76" t="s">
        <v>154</v>
      </c>
      <c r="U61" s="46">
        <v>4055.65</v>
      </c>
      <c r="V61" s="47">
        <v>3712.51</v>
      </c>
      <c r="W61" s="45">
        <v>8296.28</v>
      </c>
      <c r="X61" s="81"/>
      <c r="Y61" s="81"/>
      <c r="Z61" s="81"/>
      <c r="AA61" s="81"/>
      <c r="AB61" s="84"/>
      <c r="AC61" s="84"/>
      <c r="AD61" s="84"/>
      <c r="AE61" s="84"/>
      <c r="AF61" s="84"/>
      <c r="AG61" s="65">
        <f t="shared" si="1"/>
        <v>16064.44</v>
      </c>
      <c r="BB61" s="15"/>
      <c r="BC61" s="23"/>
    </row>
    <row r="62" spans="1:55" ht="12" thickBot="1">
      <c r="A62" s="54">
        <v>49</v>
      </c>
      <c r="B62" s="76" t="s">
        <v>35</v>
      </c>
      <c r="C62" s="47">
        <v>6839.05</v>
      </c>
      <c r="D62" s="47">
        <v>6839.05</v>
      </c>
      <c r="E62" s="47">
        <v>6839.05</v>
      </c>
      <c r="F62" s="47"/>
      <c r="G62" s="47"/>
      <c r="H62" s="47"/>
      <c r="I62" s="47"/>
      <c r="J62" s="47"/>
      <c r="K62" s="47"/>
      <c r="L62" s="47"/>
      <c r="M62" s="47"/>
      <c r="N62" s="47"/>
      <c r="O62" s="47">
        <v>220.71</v>
      </c>
      <c r="P62" s="66"/>
      <c r="Q62" s="73">
        <f t="shared" si="0"/>
        <v>20737.86</v>
      </c>
      <c r="R62" s="61"/>
      <c r="S62" s="54">
        <v>49</v>
      </c>
      <c r="T62" s="76" t="s">
        <v>35</v>
      </c>
      <c r="U62" s="46">
        <v>9288.93</v>
      </c>
      <c r="V62" s="47">
        <v>6184.07</v>
      </c>
      <c r="W62" s="45">
        <v>9865.45</v>
      </c>
      <c r="X62" s="81"/>
      <c r="Y62" s="81"/>
      <c r="Z62" s="81"/>
      <c r="AA62" s="81"/>
      <c r="AB62" s="84"/>
      <c r="AC62" s="84"/>
      <c r="AD62" s="84"/>
      <c r="AE62" s="84"/>
      <c r="AF62" s="84"/>
      <c r="AG62" s="65">
        <f t="shared" si="1"/>
        <v>25338.45</v>
      </c>
      <c r="BB62" s="15"/>
      <c r="BC62" s="23"/>
    </row>
    <row r="63" spans="1:55" ht="12" thickBot="1">
      <c r="A63" s="54">
        <v>50</v>
      </c>
      <c r="B63" s="76" t="s">
        <v>36</v>
      </c>
      <c r="C63" s="47">
        <v>8369.95</v>
      </c>
      <c r="D63" s="47">
        <v>8369.95</v>
      </c>
      <c r="E63" s="47">
        <v>8369.95</v>
      </c>
      <c r="F63" s="47"/>
      <c r="G63" s="47"/>
      <c r="H63" s="47"/>
      <c r="I63" s="47"/>
      <c r="J63" s="47"/>
      <c r="K63" s="47"/>
      <c r="L63" s="47"/>
      <c r="M63" s="47"/>
      <c r="N63" s="47"/>
      <c r="O63" s="47">
        <v>528.63</v>
      </c>
      <c r="P63" s="66"/>
      <c r="Q63" s="73">
        <f t="shared" si="0"/>
        <v>25638.480000000003</v>
      </c>
      <c r="R63" s="61"/>
      <c r="S63" s="54">
        <v>50</v>
      </c>
      <c r="T63" s="76" t="s">
        <v>36</v>
      </c>
      <c r="U63" s="46">
        <v>7760.9</v>
      </c>
      <c r="V63" s="47">
        <v>7191.14</v>
      </c>
      <c r="W63" s="45">
        <v>12293.67</v>
      </c>
      <c r="X63" s="81"/>
      <c r="Y63" s="81"/>
      <c r="Z63" s="81"/>
      <c r="AA63" s="81"/>
      <c r="AB63" s="84"/>
      <c r="AC63" s="84"/>
      <c r="AD63" s="84"/>
      <c r="AE63" s="84"/>
      <c r="AF63" s="84"/>
      <c r="AG63" s="65">
        <f t="shared" si="1"/>
        <v>27245.71</v>
      </c>
      <c r="BB63" s="15"/>
      <c r="BC63" s="23"/>
    </row>
    <row r="64" spans="1:55" ht="12" thickBot="1">
      <c r="A64" s="54">
        <v>51</v>
      </c>
      <c r="B64" s="76" t="s">
        <v>37</v>
      </c>
      <c r="C64" s="66">
        <v>7325.48</v>
      </c>
      <c r="D64" s="66">
        <v>7325.48</v>
      </c>
      <c r="E64" s="66">
        <v>7325.48</v>
      </c>
      <c r="F64" s="66"/>
      <c r="G64" s="66"/>
      <c r="H64" s="66"/>
      <c r="I64" s="66"/>
      <c r="J64" s="66"/>
      <c r="K64" s="66"/>
      <c r="L64" s="66"/>
      <c r="M64" s="66"/>
      <c r="N64" s="66"/>
      <c r="O64" s="66">
        <v>505.17</v>
      </c>
      <c r="P64" s="66">
        <f>991.67+991.67+991.67</f>
        <v>2975.0099999999998</v>
      </c>
      <c r="Q64" s="73">
        <f t="shared" si="0"/>
        <v>25456.619999999995</v>
      </c>
      <c r="R64" s="61"/>
      <c r="S64" s="54">
        <v>51</v>
      </c>
      <c r="T64" s="76" t="s">
        <v>37</v>
      </c>
      <c r="U64" s="46">
        <v>11962.15</v>
      </c>
      <c r="V64" s="47">
        <v>6301</v>
      </c>
      <c r="W64" s="45">
        <v>9804.82</v>
      </c>
      <c r="X64" s="81"/>
      <c r="Y64" s="81"/>
      <c r="Z64" s="81"/>
      <c r="AA64" s="81"/>
      <c r="AB64" s="84"/>
      <c r="AC64" s="84"/>
      <c r="AD64" s="84"/>
      <c r="AE64" s="84"/>
      <c r="AF64" s="84"/>
      <c r="AG64" s="65">
        <f t="shared" si="1"/>
        <v>28067.97</v>
      </c>
      <c r="BB64" s="15"/>
      <c r="BC64" s="23"/>
    </row>
    <row r="65" spans="1:55" ht="12" thickBot="1">
      <c r="A65" s="54">
        <v>52</v>
      </c>
      <c r="B65" s="76" t="s">
        <v>38</v>
      </c>
      <c r="C65" s="66">
        <v>23763.52</v>
      </c>
      <c r="D65" s="66">
        <v>23763.52</v>
      </c>
      <c r="E65" s="66">
        <v>23763.52</v>
      </c>
      <c r="F65" s="66"/>
      <c r="G65" s="66"/>
      <c r="H65" s="66"/>
      <c r="I65" s="66"/>
      <c r="J65" s="66"/>
      <c r="K65" s="66"/>
      <c r="L65" s="66"/>
      <c r="M65" s="66"/>
      <c r="N65" s="66"/>
      <c r="O65" s="66">
        <v>1483.74</v>
      </c>
      <c r="P65" s="66">
        <f>251.41+251.41+251.41</f>
        <v>754.23</v>
      </c>
      <c r="Q65" s="73">
        <f t="shared" si="0"/>
        <v>73528.53</v>
      </c>
      <c r="R65" s="61"/>
      <c r="S65" s="54">
        <v>52</v>
      </c>
      <c r="T65" s="76" t="s">
        <v>38</v>
      </c>
      <c r="U65" s="46">
        <v>22212.39</v>
      </c>
      <c r="V65" s="47">
        <v>21013.92</v>
      </c>
      <c r="W65" s="45">
        <v>29547.53</v>
      </c>
      <c r="X65" s="81"/>
      <c r="Y65" s="81"/>
      <c r="Z65" s="81"/>
      <c r="AA65" s="81"/>
      <c r="AB65" s="84"/>
      <c r="AC65" s="84"/>
      <c r="AD65" s="84"/>
      <c r="AE65" s="84"/>
      <c r="AF65" s="84"/>
      <c r="AG65" s="65">
        <f t="shared" si="1"/>
        <v>72773.84</v>
      </c>
      <c r="BB65" s="15"/>
      <c r="BC65" s="23"/>
    </row>
    <row r="66" spans="1:55" ht="12" thickBot="1">
      <c r="A66" s="54">
        <v>53</v>
      </c>
      <c r="B66" s="76" t="s">
        <v>39</v>
      </c>
      <c r="C66" s="66">
        <v>8317.06</v>
      </c>
      <c r="D66" s="66">
        <v>8335.98</v>
      </c>
      <c r="E66" s="66">
        <v>8335.98</v>
      </c>
      <c r="F66" s="66"/>
      <c r="G66" s="66"/>
      <c r="H66" s="66"/>
      <c r="I66" s="66"/>
      <c r="J66" s="66"/>
      <c r="K66" s="66"/>
      <c r="L66" s="66"/>
      <c r="M66" s="66"/>
      <c r="N66" s="66"/>
      <c r="O66" s="66">
        <v>543.66</v>
      </c>
      <c r="P66" s="66"/>
      <c r="Q66" s="73">
        <f t="shared" si="0"/>
        <v>25532.68</v>
      </c>
      <c r="R66" s="61"/>
      <c r="S66" s="54">
        <v>53</v>
      </c>
      <c r="T66" s="76" t="s">
        <v>39</v>
      </c>
      <c r="U66" s="46">
        <v>13469.23</v>
      </c>
      <c r="V66" s="47">
        <v>7233.85</v>
      </c>
      <c r="W66" s="45">
        <v>11589.02</v>
      </c>
      <c r="X66" s="81"/>
      <c r="Y66" s="81"/>
      <c r="Z66" s="81"/>
      <c r="AA66" s="81"/>
      <c r="AB66" s="84"/>
      <c r="AC66" s="84"/>
      <c r="AD66" s="84"/>
      <c r="AE66" s="84"/>
      <c r="AF66" s="84"/>
      <c r="AG66" s="65">
        <f t="shared" si="1"/>
        <v>32292.100000000002</v>
      </c>
      <c r="BB66" s="15"/>
      <c r="BC66" s="23"/>
    </row>
    <row r="67" spans="1:55" ht="12" thickBot="1">
      <c r="A67" s="54"/>
      <c r="B67" s="76" t="s">
        <v>40</v>
      </c>
      <c r="C67" s="66">
        <v>0</v>
      </c>
      <c r="D67" s="66">
        <v>0</v>
      </c>
      <c r="E67" s="66">
        <v>0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73">
        <f t="shared" si="0"/>
        <v>0</v>
      </c>
      <c r="R67" s="61"/>
      <c r="S67" s="54"/>
      <c r="T67" s="76" t="s">
        <v>40</v>
      </c>
      <c r="U67" s="46">
        <v>28275.66</v>
      </c>
      <c r="V67" s="47">
        <v>54.73</v>
      </c>
      <c r="W67" s="45">
        <v>16.21</v>
      </c>
      <c r="X67" s="81"/>
      <c r="Y67" s="81"/>
      <c r="Z67" s="81"/>
      <c r="AA67" s="81"/>
      <c r="AB67" s="84"/>
      <c r="AC67" s="84"/>
      <c r="AD67" s="84"/>
      <c r="AE67" s="84"/>
      <c r="AF67" s="84"/>
      <c r="AG67" s="65">
        <f t="shared" si="1"/>
        <v>28346.6</v>
      </c>
      <c r="BB67" s="15"/>
      <c r="BC67" s="23"/>
    </row>
    <row r="68" spans="1:55" ht="12" thickBot="1">
      <c r="A68" s="54"/>
      <c r="B68" s="76" t="s">
        <v>41</v>
      </c>
      <c r="C68" s="66">
        <v>0</v>
      </c>
      <c r="D68" s="66">
        <v>0</v>
      </c>
      <c r="E68" s="66">
        <v>0</v>
      </c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73">
        <f t="shared" si="0"/>
        <v>0</v>
      </c>
      <c r="R68" s="61"/>
      <c r="S68" s="54"/>
      <c r="T68" s="76" t="s">
        <v>41</v>
      </c>
      <c r="U68" s="46">
        <v>16905.54</v>
      </c>
      <c r="V68" s="47">
        <v>111.27</v>
      </c>
      <c r="W68" s="45">
        <v>59.83</v>
      </c>
      <c r="X68" s="81"/>
      <c r="Y68" s="81"/>
      <c r="Z68" s="81"/>
      <c r="AA68" s="81"/>
      <c r="AB68" s="84"/>
      <c r="AC68" s="84"/>
      <c r="AD68" s="84"/>
      <c r="AE68" s="84"/>
      <c r="AF68" s="84"/>
      <c r="AG68" s="65">
        <f t="shared" si="1"/>
        <v>17076.640000000003</v>
      </c>
      <c r="BB68" s="15"/>
      <c r="BC68" s="23"/>
    </row>
    <row r="69" spans="1:55" ht="12" thickBot="1">
      <c r="A69" s="54">
        <v>54</v>
      </c>
      <c r="B69" s="76" t="s">
        <v>42</v>
      </c>
      <c r="C69" s="47">
        <v>14597.38</v>
      </c>
      <c r="D69" s="47">
        <v>14597.38</v>
      </c>
      <c r="E69" s="47">
        <v>14582.76</v>
      </c>
      <c r="F69" s="47"/>
      <c r="G69" s="47"/>
      <c r="H69" s="47"/>
      <c r="I69" s="47"/>
      <c r="J69" s="47"/>
      <c r="K69" s="47"/>
      <c r="L69" s="47"/>
      <c r="M69" s="47"/>
      <c r="N69" s="47"/>
      <c r="O69" s="47">
        <v>1927.92</v>
      </c>
      <c r="P69" s="66"/>
      <c r="Q69" s="73">
        <f t="shared" si="0"/>
        <v>45705.439999999995</v>
      </c>
      <c r="R69" s="61"/>
      <c r="S69" s="54">
        <v>54</v>
      </c>
      <c r="T69" s="76" t="s">
        <v>42</v>
      </c>
      <c r="U69" s="46">
        <v>14050.55</v>
      </c>
      <c r="V69" s="47">
        <v>13234.74</v>
      </c>
      <c r="W69" s="45">
        <v>13511.02</v>
      </c>
      <c r="X69" s="81"/>
      <c r="Y69" s="81"/>
      <c r="Z69" s="81"/>
      <c r="AA69" s="81"/>
      <c r="AB69" s="84"/>
      <c r="AC69" s="84"/>
      <c r="AD69" s="84"/>
      <c r="AE69" s="84"/>
      <c r="AF69" s="84"/>
      <c r="AG69" s="65">
        <f t="shared" si="1"/>
        <v>40796.31</v>
      </c>
      <c r="BB69" s="15"/>
      <c r="BC69" s="23"/>
    </row>
    <row r="70" spans="1:55" ht="12" thickBot="1">
      <c r="A70" s="54">
        <v>55</v>
      </c>
      <c r="B70" s="76" t="s">
        <v>43</v>
      </c>
      <c r="C70" s="66">
        <v>4790.2</v>
      </c>
      <c r="D70" s="66">
        <v>4790.2</v>
      </c>
      <c r="E70" s="66">
        <v>4790.2</v>
      </c>
      <c r="F70" s="66"/>
      <c r="G70" s="66"/>
      <c r="H70" s="66"/>
      <c r="I70" s="66"/>
      <c r="J70" s="66"/>
      <c r="K70" s="66"/>
      <c r="L70" s="66"/>
      <c r="M70" s="66"/>
      <c r="N70" s="66"/>
      <c r="O70" s="66">
        <v>183.75</v>
      </c>
      <c r="P70" s="66"/>
      <c r="Q70" s="73">
        <f t="shared" si="0"/>
        <v>14554.349999999999</v>
      </c>
      <c r="R70" s="61"/>
      <c r="S70" s="54">
        <v>55</v>
      </c>
      <c r="T70" s="76" t="s">
        <v>43</v>
      </c>
      <c r="U70" s="46">
        <v>4483.08</v>
      </c>
      <c r="V70" s="47">
        <v>4101.37</v>
      </c>
      <c r="W70" s="45">
        <v>3199.09</v>
      </c>
      <c r="X70" s="81"/>
      <c r="Y70" s="81"/>
      <c r="Z70" s="81"/>
      <c r="AA70" s="81"/>
      <c r="AB70" s="84"/>
      <c r="AC70" s="84"/>
      <c r="AD70" s="84"/>
      <c r="AE70" s="84"/>
      <c r="AF70" s="84"/>
      <c r="AG70" s="65">
        <f t="shared" si="1"/>
        <v>11783.54</v>
      </c>
      <c r="BB70" s="15"/>
      <c r="BC70" s="23"/>
    </row>
    <row r="71" spans="1:55" ht="12" thickBot="1">
      <c r="A71" s="54">
        <v>56</v>
      </c>
      <c r="B71" s="76" t="s">
        <v>44</v>
      </c>
      <c r="C71" s="47">
        <v>9994.92</v>
      </c>
      <c r="D71" s="47">
        <v>9994.92</v>
      </c>
      <c r="E71" s="47">
        <v>9994.92</v>
      </c>
      <c r="F71" s="47"/>
      <c r="G71" s="47"/>
      <c r="H71" s="47"/>
      <c r="I71" s="47"/>
      <c r="J71" s="47"/>
      <c r="K71" s="47"/>
      <c r="L71" s="47"/>
      <c r="M71" s="47"/>
      <c r="N71" s="47"/>
      <c r="O71" s="47">
        <v>476.03</v>
      </c>
      <c r="P71" s="66">
        <f>572.73+572.73+572.73</f>
        <v>1718.19</v>
      </c>
      <c r="Q71" s="73">
        <f t="shared" si="0"/>
        <v>32178.98</v>
      </c>
      <c r="R71" s="61"/>
      <c r="S71" s="54">
        <v>56</v>
      </c>
      <c r="T71" s="76" t="s">
        <v>44</v>
      </c>
      <c r="U71" s="46">
        <v>10968.33</v>
      </c>
      <c r="V71" s="47">
        <v>8976.82</v>
      </c>
      <c r="W71" s="45">
        <v>8813.66</v>
      </c>
      <c r="X71" s="81"/>
      <c r="Y71" s="81"/>
      <c r="Z71" s="81"/>
      <c r="AA71" s="81"/>
      <c r="AB71" s="84"/>
      <c r="AC71" s="84"/>
      <c r="AD71" s="84"/>
      <c r="AE71" s="84"/>
      <c r="AF71" s="84"/>
      <c r="AG71" s="65">
        <f t="shared" si="1"/>
        <v>28758.81</v>
      </c>
      <c r="BB71" s="15"/>
      <c r="BC71" s="23"/>
    </row>
    <row r="72" spans="1:55" ht="12" thickBot="1">
      <c r="A72" s="54">
        <v>57</v>
      </c>
      <c r="B72" s="76" t="s">
        <v>45</v>
      </c>
      <c r="C72" s="66">
        <v>15081.82</v>
      </c>
      <c r="D72" s="66">
        <v>15081.82</v>
      </c>
      <c r="E72" s="66">
        <v>15081.82</v>
      </c>
      <c r="F72" s="66"/>
      <c r="G72" s="66"/>
      <c r="H72" s="66"/>
      <c r="I72" s="66"/>
      <c r="J72" s="66"/>
      <c r="K72" s="66"/>
      <c r="L72" s="66"/>
      <c r="M72" s="66"/>
      <c r="N72" s="66"/>
      <c r="O72" s="66">
        <v>520.65</v>
      </c>
      <c r="P72" s="66">
        <f>2676.81+2676.81+2676.81</f>
        <v>8030.43</v>
      </c>
      <c r="Q72" s="73">
        <f t="shared" si="0"/>
        <v>53796.54</v>
      </c>
      <c r="R72" s="61"/>
      <c r="S72" s="54">
        <v>57</v>
      </c>
      <c r="T72" s="76" t="s">
        <v>45</v>
      </c>
      <c r="U72" s="46">
        <v>13958.53</v>
      </c>
      <c r="V72" s="47">
        <v>15898.16</v>
      </c>
      <c r="W72" s="45">
        <v>13438.95</v>
      </c>
      <c r="X72" s="81"/>
      <c r="Y72" s="81"/>
      <c r="Z72" s="81"/>
      <c r="AA72" s="81"/>
      <c r="AB72" s="84"/>
      <c r="AC72" s="84"/>
      <c r="AD72" s="84"/>
      <c r="AE72" s="84"/>
      <c r="AF72" s="84"/>
      <c r="AG72" s="65">
        <f t="shared" si="1"/>
        <v>43295.64</v>
      </c>
      <c r="BB72" s="15"/>
      <c r="BC72" s="23"/>
    </row>
    <row r="73" spans="1:55" ht="12" thickBot="1">
      <c r="A73" s="35">
        <v>58</v>
      </c>
      <c r="B73" s="76" t="s">
        <v>124</v>
      </c>
      <c r="C73" s="66">
        <v>8404.8</v>
      </c>
      <c r="D73" s="66">
        <v>8404.8</v>
      </c>
      <c r="E73" s="66">
        <v>8404.8</v>
      </c>
      <c r="F73" s="66"/>
      <c r="G73" s="66"/>
      <c r="H73" s="66"/>
      <c r="I73" s="66"/>
      <c r="J73" s="66"/>
      <c r="K73" s="66"/>
      <c r="L73" s="66"/>
      <c r="M73" s="66"/>
      <c r="N73" s="66"/>
      <c r="O73" s="66">
        <v>248.4</v>
      </c>
      <c r="P73" s="66"/>
      <c r="Q73" s="73">
        <f t="shared" si="0"/>
        <v>25462.8</v>
      </c>
      <c r="R73" s="61"/>
      <c r="S73" s="35">
        <v>58</v>
      </c>
      <c r="T73" s="76" t="s">
        <v>124</v>
      </c>
      <c r="U73" s="46">
        <v>7073.67</v>
      </c>
      <c r="V73" s="47">
        <v>6547.87</v>
      </c>
      <c r="W73" s="45">
        <v>6620.83</v>
      </c>
      <c r="X73" s="81"/>
      <c r="Y73" s="81"/>
      <c r="Z73" s="81"/>
      <c r="AA73" s="81"/>
      <c r="AB73" s="84"/>
      <c r="AC73" s="84"/>
      <c r="AD73" s="84"/>
      <c r="AE73" s="84"/>
      <c r="AF73" s="84"/>
      <c r="AG73" s="65">
        <f t="shared" si="1"/>
        <v>20242.370000000003</v>
      </c>
      <c r="BB73" s="15"/>
      <c r="BC73" s="23"/>
    </row>
    <row r="74" spans="1:55" ht="12" thickBot="1">
      <c r="A74" s="54">
        <v>59</v>
      </c>
      <c r="B74" s="76" t="s">
        <v>46</v>
      </c>
      <c r="C74" s="47">
        <v>4687.86</v>
      </c>
      <c r="D74" s="47">
        <v>4680.12</v>
      </c>
      <c r="E74" s="47">
        <v>4680.12</v>
      </c>
      <c r="F74" s="47"/>
      <c r="G74" s="47"/>
      <c r="H74" s="47"/>
      <c r="I74" s="47"/>
      <c r="J74" s="47"/>
      <c r="K74" s="47"/>
      <c r="L74" s="47"/>
      <c r="M74" s="47"/>
      <c r="N74" s="47"/>
      <c r="O74" s="47">
        <v>167.22</v>
      </c>
      <c r="P74" s="66"/>
      <c r="Q74" s="73">
        <f t="shared" si="0"/>
        <v>14215.319999999998</v>
      </c>
      <c r="R74" s="61"/>
      <c r="S74" s="54">
        <v>59</v>
      </c>
      <c r="T74" s="76" t="s">
        <v>46</v>
      </c>
      <c r="U74" s="46">
        <v>4361.44</v>
      </c>
      <c r="V74" s="47">
        <v>3974.68</v>
      </c>
      <c r="W74" s="45">
        <v>4072.11</v>
      </c>
      <c r="X74" s="81"/>
      <c r="Y74" s="81"/>
      <c r="Z74" s="81"/>
      <c r="AA74" s="81"/>
      <c r="AB74" s="84"/>
      <c r="AC74" s="84"/>
      <c r="AD74" s="84"/>
      <c r="AE74" s="84"/>
      <c r="AF74" s="84"/>
      <c r="AG74" s="65">
        <f t="shared" si="1"/>
        <v>12408.23</v>
      </c>
      <c r="BB74" s="15"/>
      <c r="BC74" s="23"/>
    </row>
    <row r="75" spans="1:55" ht="12" thickBot="1">
      <c r="A75" s="54">
        <v>60</v>
      </c>
      <c r="B75" s="75" t="s">
        <v>47</v>
      </c>
      <c r="C75" s="66">
        <v>22922.88</v>
      </c>
      <c r="D75" s="66">
        <v>22922.88</v>
      </c>
      <c r="E75" s="66">
        <v>22922.88</v>
      </c>
      <c r="F75" s="66"/>
      <c r="G75" s="66"/>
      <c r="H75" s="66"/>
      <c r="I75" s="66"/>
      <c r="J75" s="66"/>
      <c r="K75" s="66"/>
      <c r="L75" s="66"/>
      <c r="M75" s="66"/>
      <c r="N75" s="66"/>
      <c r="O75" s="66">
        <v>2060.22</v>
      </c>
      <c r="P75" s="66">
        <f>3353.27+5108.91+5108.91</f>
        <v>13571.09</v>
      </c>
      <c r="Q75" s="73">
        <f t="shared" si="0"/>
        <v>84399.95</v>
      </c>
      <c r="R75" s="61"/>
      <c r="S75" s="54">
        <v>60</v>
      </c>
      <c r="T75" s="75" t="s">
        <v>47</v>
      </c>
      <c r="U75" s="46">
        <v>19610.93</v>
      </c>
      <c r="V75" s="47">
        <v>18566.87</v>
      </c>
      <c r="W75" s="47">
        <v>18804.05</v>
      </c>
      <c r="X75" s="81"/>
      <c r="Y75" s="81"/>
      <c r="Z75" s="81"/>
      <c r="AA75" s="81"/>
      <c r="AB75" s="84"/>
      <c r="AC75" s="84"/>
      <c r="AD75" s="84"/>
      <c r="AE75" s="84"/>
      <c r="AF75" s="84"/>
      <c r="AG75" s="65">
        <f t="shared" si="1"/>
        <v>56981.850000000006</v>
      </c>
      <c r="BB75" s="15"/>
      <c r="BC75" s="23"/>
    </row>
    <row r="76" spans="1:55" ht="12" thickBot="1">
      <c r="A76" s="54">
        <v>61</v>
      </c>
      <c r="B76" s="76" t="s">
        <v>48</v>
      </c>
      <c r="C76" s="47">
        <v>23138.3</v>
      </c>
      <c r="D76" s="47">
        <v>23138.3</v>
      </c>
      <c r="E76" s="47">
        <v>23138.3</v>
      </c>
      <c r="F76" s="47"/>
      <c r="G76" s="47"/>
      <c r="H76" s="47"/>
      <c r="I76" s="47"/>
      <c r="J76" s="47"/>
      <c r="K76" s="47"/>
      <c r="L76" s="47"/>
      <c r="M76" s="47"/>
      <c r="N76" s="47"/>
      <c r="O76" s="47">
        <v>2028.24</v>
      </c>
      <c r="P76" s="66">
        <f>812.92+812.92+812.92</f>
        <v>2438.7599999999998</v>
      </c>
      <c r="Q76" s="73">
        <f t="shared" si="0"/>
        <v>73881.9</v>
      </c>
      <c r="R76" s="61"/>
      <c r="S76" s="54">
        <v>61</v>
      </c>
      <c r="T76" s="76" t="s">
        <v>48</v>
      </c>
      <c r="U76" s="46">
        <v>21806.74</v>
      </c>
      <c r="V76" s="47">
        <v>20242.09</v>
      </c>
      <c r="W76" s="45">
        <v>20916.49</v>
      </c>
      <c r="X76" s="81"/>
      <c r="Y76" s="81"/>
      <c r="Z76" s="81"/>
      <c r="AA76" s="81"/>
      <c r="AB76" s="84"/>
      <c r="AC76" s="84"/>
      <c r="AD76" s="84"/>
      <c r="AE76" s="84"/>
      <c r="AF76" s="84"/>
      <c r="AG76" s="65">
        <f t="shared" si="1"/>
        <v>62965.32000000001</v>
      </c>
      <c r="BB76" s="15"/>
      <c r="BC76" s="23"/>
    </row>
    <row r="77" spans="1:55" ht="12" thickBot="1">
      <c r="A77" s="54">
        <v>62</v>
      </c>
      <c r="B77" s="76" t="s">
        <v>49</v>
      </c>
      <c r="C77" s="66">
        <v>27059.9</v>
      </c>
      <c r="D77" s="66">
        <v>27053.02</v>
      </c>
      <c r="E77" s="66">
        <v>27039.26</v>
      </c>
      <c r="F77" s="66"/>
      <c r="G77" s="66"/>
      <c r="H77" s="66"/>
      <c r="I77" s="66"/>
      <c r="J77" s="66"/>
      <c r="K77" s="66"/>
      <c r="L77" s="66"/>
      <c r="M77" s="66"/>
      <c r="N77" s="66"/>
      <c r="O77" s="66">
        <v>1062.81</v>
      </c>
      <c r="P77" s="66"/>
      <c r="Q77" s="73">
        <f t="shared" si="0"/>
        <v>82214.98999999999</v>
      </c>
      <c r="R77" s="61"/>
      <c r="S77" s="54">
        <v>62</v>
      </c>
      <c r="T77" s="76" t="s">
        <v>49</v>
      </c>
      <c r="U77" s="46">
        <v>24937.4</v>
      </c>
      <c r="V77" s="47">
        <v>23185.42</v>
      </c>
      <c r="W77" s="45">
        <v>22911.74</v>
      </c>
      <c r="X77" s="81"/>
      <c r="Y77" s="81"/>
      <c r="Z77" s="81"/>
      <c r="AA77" s="81"/>
      <c r="AB77" s="84"/>
      <c r="AC77" s="84"/>
      <c r="AD77" s="84"/>
      <c r="AE77" s="84"/>
      <c r="AF77" s="84"/>
      <c r="AG77" s="65">
        <f t="shared" si="1"/>
        <v>71034.56</v>
      </c>
      <c r="BB77" s="15"/>
      <c r="BC77" s="23"/>
    </row>
    <row r="78" spans="1:55" ht="12" thickBot="1">
      <c r="A78" s="54">
        <v>63</v>
      </c>
      <c r="B78" s="76" t="s">
        <v>125</v>
      </c>
      <c r="C78" s="47">
        <v>22080.5</v>
      </c>
      <c r="D78" s="47">
        <v>22080.5</v>
      </c>
      <c r="E78" s="47">
        <v>22080.5</v>
      </c>
      <c r="F78" s="47"/>
      <c r="G78" s="47"/>
      <c r="H78" s="47"/>
      <c r="I78" s="47"/>
      <c r="J78" s="47"/>
      <c r="K78" s="47"/>
      <c r="L78" s="47"/>
      <c r="M78" s="47"/>
      <c r="N78" s="47"/>
      <c r="O78" s="47">
        <v>1190.4</v>
      </c>
      <c r="P78" s="66">
        <f>438.48+438.48+438.48</f>
        <v>1315.44</v>
      </c>
      <c r="Q78" s="73">
        <f t="shared" si="0"/>
        <v>68747.34</v>
      </c>
      <c r="R78" s="61"/>
      <c r="S78" s="54">
        <v>63</v>
      </c>
      <c r="T78" s="76" t="s">
        <v>125</v>
      </c>
      <c r="U78" s="46">
        <v>20574.13</v>
      </c>
      <c r="V78" s="47">
        <v>19019.87</v>
      </c>
      <c r="W78" s="45">
        <v>19853.4</v>
      </c>
      <c r="X78" s="81"/>
      <c r="Y78" s="81"/>
      <c r="Z78" s="81"/>
      <c r="AA78" s="81"/>
      <c r="AB78" s="84"/>
      <c r="AC78" s="84"/>
      <c r="AD78" s="84"/>
      <c r="AE78" s="84"/>
      <c r="AF78" s="84"/>
      <c r="AG78" s="65">
        <f t="shared" si="1"/>
        <v>59447.4</v>
      </c>
      <c r="BB78" s="15"/>
      <c r="BC78" s="23"/>
    </row>
    <row r="79" spans="1:55" ht="11.25" customHeight="1" thickBot="1">
      <c r="A79" s="54">
        <v>64</v>
      </c>
      <c r="B79" s="76" t="s">
        <v>50</v>
      </c>
      <c r="C79" s="66">
        <v>26822.88</v>
      </c>
      <c r="D79" s="66">
        <v>26817.12</v>
      </c>
      <c r="E79" s="66">
        <v>26820.96</v>
      </c>
      <c r="F79" s="66"/>
      <c r="G79" s="66"/>
      <c r="H79" s="66"/>
      <c r="I79" s="66"/>
      <c r="J79" s="66"/>
      <c r="K79" s="66"/>
      <c r="L79" s="66"/>
      <c r="M79" s="66"/>
      <c r="N79" s="66"/>
      <c r="O79" s="66">
        <v>1192.53</v>
      </c>
      <c r="P79" s="66">
        <f>488.77+488.77+488.77</f>
        <v>1466.31</v>
      </c>
      <c r="Q79" s="73">
        <f>SUM(C79:P79)</f>
        <v>83119.79999999999</v>
      </c>
      <c r="R79" s="61"/>
      <c r="S79" s="54">
        <v>64</v>
      </c>
      <c r="T79" s="76" t="s">
        <v>50</v>
      </c>
      <c r="U79" s="46">
        <v>22348.33</v>
      </c>
      <c r="V79" s="47">
        <v>20834.72</v>
      </c>
      <c r="W79" s="72">
        <v>21630.81</v>
      </c>
      <c r="X79" s="81"/>
      <c r="Y79" s="81"/>
      <c r="Z79" s="81"/>
      <c r="AA79" s="81"/>
      <c r="AB79" s="84"/>
      <c r="AC79" s="84"/>
      <c r="AD79" s="84"/>
      <c r="AE79" s="84"/>
      <c r="AF79" s="84"/>
      <c r="AG79" s="65">
        <f>SUM(U79:AF79)</f>
        <v>64813.86</v>
      </c>
      <c r="BB79" s="15"/>
      <c r="BC79" s="23"/>
    </row>
    <row r="80" spans="1:55" ht="13.5" customHeight="1" hidden="1" thickBot="1">
      <c r="A80" s="116" t="s">
        <v>138</v>
      </c>
      <c r="B80" s="103" t="s">
        <v>1</v>
      </c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19"/>
      <c r="O80" s="120"/>
      <c r="P80" s="123"/>
      <c r="Q80" s="123" t="s">
        <v>146</v>
      </c>
      <c r="R80" s="58"/>
      <c r="S80" s="88"/>
      <c r="T80" s="103" t="s">
        <v>1</v>
      </c>
      <c r="U80" s="106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9" t="s">
        <v>0</v>
      </c>
      <c r="BB80" s="15"/>
      <c r="BC80" s="15"/>
    </row>
    <row r="81" spans="1:55" ht="12" customHeight="1" hidden="1" thickBot="1">
      <c r="A81" s="117"/>
      <c r="B81" s="104"/>
      <c r="C81" s="112"/>
      <c r="D81" s="115"/>
      <c r="E81" s="99"/>
      <c r="F81" s="99"/>
      <c r="G81" s="99"/>
      <c r="H81" s="115"/>
      <c r="I81" s="99"/>
      <c r="J81" s="115"/>
      <c r="K81" s="99"/>
      <c r="L81" s="126"/>
      <c r="M81" s="91"/>
      <c r="N81" s="99"/>
      <c r="O81" s="121"/>
      <c r="P81" s="124"/>
      <c r="Q81" s="124"/>
      <c r="R81" s="58"/>
      <c r="S81" s="88"/>
      <c r="T81" s="104"/>
      <c r="U81" s="96"/>
      <c r="V81" s="98"/>
      <c r="W81" s="96"/>
      <c r="X81" s="96"/>
      <c r="Y81" s="96"/>
      <c r="Z81" s="98"/>
      <c r="AA81" s="96"/>
      <c r="AB81" s="94"/>
      <c r="AC81" s="94"/>
      <c r="AD81" s="91"/>
      <c r="AE81" s="91"/>
      <c r="AF81" s="94"/>
      <c r="AG81" s="110"/>
      <c r="AK81"/>
      <c r="AL81" s="11"/>
      <c r="AM81" s="11"/>
      <c r="AN81" s="11"/>
      <c r="AP81" s="3"/>
      <c r="AQ81" s="26"/>
      <c r="AR81" s="5"/>
      <c r="AS81"/>
      <c r="AT81" s="32"/>
      <c r="AU81"/>
      <c r="AV81" s="9"/>
      <c r="AW81" s="2"/>
      <c r="AX81" s="4"/>
      <c r="AY81" s="4"/>
      <c r="BB81" s="15"/>
      <c r="BC81" s="23"/>
    </row>
    <row r="82" spans="1:55" ht="11.25" customHeight="1" hidden="1" thickBot="1">
      <c r="A82" s="117"/>
      <c r="B82" s="104"/>
      <c r="C82" s="113"/>
      <c r="D82" s="98"/>
      <c r="E82" s="96"/>
      <c r="F82" s="96"/>
      <c r="G82" s="96"/>
      <c r="H82" s="98"/>
      <c r="I82" s="96"/>
      <c r="J82" s="98"/>
      <c r="K82" s="96"/>
      <c r="L82" s="127"/>
      <c r="M82" s="92"/>
      <c r="N82" s="96"/>
      <c r="O82" s="121"/>
      <c r="P82" s="124"/>
      <c r="Q82" s="124"/>
      <c r="R82" s="58"/>
      <c r="S82" s="88"/>
      <c r="T82" s="104"/>
      <c r="U82" s="96"/>
      <c r="V82" s="98"/>
      <c r="W82" s="96"/>
      <c r="X82" s="96"/>
      <c r="Y82" s="96"/>
      <c r="Z82" s="98"/>
      <c r="AA82" s="96"/>
      <c r="AB82" s="94"/>
      <c r="AC82" s="94"/>
      <c r="AD82" s="92"/>
      <c r="AE82" s="92"/>
      <c r="AF82" s="94"/>
      <c r="AG82" s="110"/>
      <c r="AK82"/>
      <c r="AL82" s="12"/>
      <c r="AM82" s="12"/>
      <c r="AN82" s="12"/>
      <c r="AP82" s="12"/>
      <c r="AQ82" s="26"/>
      <c r="AR82" s="5"/>
      <c r="AS82"/>
      <c r="AT82" s="32"/>
      <c r="AU82"/>
      <c r="AV82" s="37"/>
      <c r="AW82" s="2"/>
      <c r="AX82" s="4"/>
      <c r="AY82" s="4"/>
      <c r="BB82" s="15"/>
      <c r="BC82" s="23"/>
    </row>
    <row r="83" spans="1:55" ht="10.5" customHeight="1" hidden="1" thickBot="1">
      <c r="A83" s="117"/>
      <c r="B83" s="104"/>
      <c r="C83" s="113"/>
      <c r="D83" s="98"/>
      <c r="E83" s="96"/>
      <c r="F83" s="96"/>
      <c r="G83" s="96"/>
      <c r="H83" s="98"/>
      <c r="I83" s="96"/>
      <c r="J83" s="98"/>
      <c r="K83" s="96"/>
      <c r="L83" s="127"/>
      <c r="M83" s="92"/>
      <c r="N83" s="96"/>
      <c r="O83" s="121"/>
      <c r="P83" s="124"/>
      <c r="Q83" s="124"/>
      <c r="R83" s="58"/>
      <c r="S83" s="88"/>
      <c r="T83" s="104"/>
      <c r="U83" s="96"/>
      <c r="V83" s="98"/>
      <c r="W83" s="96"/>
      <c r="X83" s="96"/>
      <c r="Y83" s="96"/>
      <c r="Z83" s="98"/>
      <c r="AA83" s="96"/>
      <c r="AB83" s="94"/>
      <c r="AC83" s="94"/>
      <c r="AD83" s="92"/>
      <c r="AE83" s="92"/>
      <c r="AF83" s="94"/>
      <c r="AG83" s="110"/>
      <c r="AK83"/>
      <c r="AL83" s="3"/>
      <c r="AM83" s="3"/>
      <c r="AN83" s="3"/>
      <c r="AP83" s="3"/>
      <c r="AQ83" s="26"/>
      <c r="AR83" s="5"/>
      <c r="AS83"/>
      <c r="AT83" s="32"/>
      <c r="AU83"/>
      <c r="AV83" s="37"/>
      <c r="AW83" s="2"/>
      <c r="AX83" s="4"/>
      <c r="AY83" s="4"/>
      <c r="BB83" s="15"/>
      <c r="BC83" s="23"/>
    </row>
    <row r="84" spans="1:55" ht="11.25" customHeight="1" hidden="1" thickBot="1">
      <c r="A84" s="117"/>
      <c r="B84" s="104"/>
      <c r="C84" s="113"/>
      <c r="D84" s="98"/>
      <c r="E84" s="96"/>
      <c r="F84" s="96"/>
      <c r="G84" s="96"/>
      <c r="H84" s="98"/>
      <c r="I84" s="96"/>
      <c r="J84" s="98"/>
      <c r="K84" s="96"/>
      <c r="L84" s="127"/>
      <c r="M84" s="92"/>
      <c r="N84" s="96"/>
      <c r="O84" s="121"/>
      <c r="P84" s="124"/>
      <c r="Q84" s="124"/>
      <c r="R84" s="58"/>
      <c r="S84" s="88"/>
      <c r="T84" s="104"/>
      <c r="U84" s="96"/>
      <c r="V84" s="98"/>
      <c r="W84" s="96"/>
      <c r="X84" s="96"/>
      <c r="Y84" s="96"/>
      <c r="Z84" s="98"/>
      <c r="AA84" s="96"/>
      <c r="AB84" s="94"/>
      <c r="AC84" s="94"/>
      <c r="AD84" s="92"/>
      <c r="AE84" s="92"/>
      <c r="AF84" s="94"/>
      <c r="AG84" s="110"/>
      <c r="AK84"/>
      <c r="AL84"/>
      <c r="AM84"/>
      <c r="AN84"/>
      <c r="AP84"/>
      <c r="AQ84" s="26"/>
      <c r="AR84" s="13"/>
      <c r="AS84"/>
      <c r="AT84" s="32"/>
      <c r="AU84" s="1"/>
      <c r="AV84" s="37"/>
      <c r="AW84" s="2"/>
      <c r="AX84" s="4"/>
      <c r="AY84" s="4"/>
      <c r="BB84" s="15"/>
      <c r="BC84" s="23"/>
    </row>
    <row r="85" spans="1:55" ht="12" customHeight="1" hidden="1" thickBot="1">
      <c r="A85" s="117"/>
      <c r="B85" s="104"/>
      <c r="C85" s="113"/>
      <c r="D85" s="98"/>
      <c r="E85" s="96"/>
      <c r="F85" s="96"/>
      <c r="G85" s="96"/>
      <c r="H85" s="98"/>
      <c r="I85" s="96"/>
      <c r="J85" s="98"/>
      <c r="K85" s="96"/>
      <c r="L85" s="127"/>
      <c r="M85" s="92"/>
      <c r="N85" s="96"/>
      <c r="O85" s="121"/>
      <c r="P85" s="124"/>
      <c r="Q85" s="124"/>
      <c r="R85" s="58"/>
      <c r="S85" s="89"/>
      <c r="T85" s="104"/>
      <c r="U85" s="96"/>
      <c r="V85" s="98"/>
      <c r="W85" s="96"/>
      <c r="X85" s="96"/>
      <c r="Y85" s="96"/>
      <c r="Z85" s="98"/>
      <c r="AA85" s="96"/>
      <c r="AB85" s="94"/>
      <c r="AC85" s="94"/>
      <c r="AD85" s="92"/>
      <c r="AE85" s="92"/>
      <c r="AF85" s="94"/>
      <c r="AG85" s="110"/>
      <c r="AK85"/>
      <c r="AL85"/>
      <c r="AM85"/>
      <c r="AN85"/>
      <c r="AP85"/>
      <c r="AQ85" s="26"/>
      <c r="AR85" s="5"/>
      <c r="AS85"/>
      <c r="AT85" s="32"/>
      <c r="AU85"/>
      <c r="AV85" s="37"/>
      <c r="AW85" s="2"/>
      <c r="AX85" s="4"/>
      <c r="AY85" s="4"/>
      <c r="BB85" s="15"/>
      <c r="BC85" s="23"/>
    </row>
    <row r="86" spans="1:55" ht="11.25" customHeight="1" hidden="1" thickBot="1">
      <c r="A86" s="118"/>
      <c r="B86" s="105"/>
      <c r="C86" s="114"/>
      <c r="D86" s="98"/>
      <c r="E86" s="97"/>
      <c r="F86" s="97"/>
      <c r="G86" s="97"/>
      <c r="H86" s="98"/>
      <c r="I86" s="97"/>
      <c r="J86" s="98"/>
      <c r="K86" s="97"/>
      <c r="L86" s="128"/>
      <c r="M86" s="93"/>
      <c r="N86" s="97"/>
      <c r="O86" s="122"/>
      <c r="P86" s="125"/>
      <c r="Q86" s="125"/>
      <c r="R86" s="58"/>
      <c r="S86" s="24">
        <v>1</v>
      </c>
      <c r="T86" s="105"/>
      <c r="U86" s="97"/>
      <c r="V86" s="98"/>
      <c r="W86" s="97"/>
      <c r="X86" s="97"/>
      <c r="Y86" s="97"/>
      <c r="Z86" s="98"/>
      <c r="AA86" s="97"/>
      <c r="AB86" s="95"/>
      <c r="AC86" s="95"/>
      <c r="AD86" s="93"/>
      <c r="AE86" s="93"/>
      <c r="AF86" s="95"/>
      <c r="AG86" s="111"/>
      <c r="AK86"/>
      <c r="AL86"/>
      <c r="AM86"/>
      <c r="AN86"/>
      <c r="AP86"/>
      <c r="AQ86" s="26"/>
      <c r="AR86" s="5"/>
      <c r="AS86"/>
      <c r="AT86" s="32"/>
      <c r="AU86"/>
      <c r="AV86" s="37"/>
      <c r="AW86" s="2"/>
      <c r="AX86" s="4"/>
      <c r="AY86" s="4"/>
      <c r="BB86" s="15"/>
      <c r="BC86" s="23"/>
    </row>
    <row r="87" spans="1:79" ht="12" customHeight="1" hidden="1" thickBot="1">
      <c r="A87" s="24">
        <v>1</v>
      </c>
      <c r="B87" s="24">
        <v>2</v>
      </c>
      <c r="C87" s="40"/>
      <c r="D87" s="53"/>
      <c r="E87" s="29"/>
      <c r="F87" s="53"/>
      <c r="G87" s="29"/>
      <c r="H87" s="53"/>
      <c r="I87" s="29"/>
      <c r="J87" s="29"/>
      <c r="K87" s="29"/>
      <c r="L87" s="53"/>
      <c r="M87" s="29"/>
      <c r="N87" s="53"/>
      <c r="O87" s="53"/>
      <c r="P87" s="29"/>
      <c r="Q87" s="29">
        <v>16</v>
      </c>
      <c r="R87" s="59"/>
      <c r="S87" s="54">
        <v>66</v>
      </c>
      <c r="T87" s="25">
        <v>2</v>
      </c>
      <c r="U87" s="29"/>
      <c r="V87" s="29"/>
      <c r="W87" s="53"/>
      <c r="X87" s="29"/>
      <c r="Y87" s="53"/>
      <c r="Z87" s="29"/>
      <c r="AA87" s="40"/>
      <c r="AB87" s="53"/>
      <c r="AC87" s="29"/>
      <c r="AD87" s="53"/>
      <c r="AE87" s="29"/>
      <c r="AF87" s="64"/>
      <c r="AG87" s="29">
        <v>15</v>
      </c>
      <c r="BB87" s="15"/>
      <c r="BC87" s="23"/>
      <c r="BI87" s="19"/>
      <c r="BR87" s="19"/>
      <c r="BV87" s="19"/>
      <c r="CA87" s="19"/>
    </row>
    <row r="88" spans="1:55" ht="12" customHeight="1" thickBot="1">
      <c r="A88" s="54">
        <v>65</v>
      </c>
      <c r="B88" s="76" t="s">
        <v>51</v>
      </c>
      <c r="C88" s="44">
        <v>25034.88</v>
      </c>
      <c r="D88" s="44">
        <v>25034.88</v>
      </c>
      <c r="E88" s="44">
        <v>25034.88</v>
      </c>
      <c r="F88" s="44"/>
      <c r="G88" s="44"/>
      <c r="H88" s="44"/>
      <c r="I88" s="44"/>
      <c r="J88" s="44"/>
      <c r="K88" s="44"/>
      <c r="L88" s="44"/>
      <c r="M88" s="44"/>
      <c r="N88" s="44"/>
      <c r="O88" s="44">
        <v>1293.66</v>
      </c>
      <c r="P88" s="47"/>
      <c r="Q88" s="73">
        <f aca="true" t="shared" si="2" ref="Q88:Q152">SUM(C88:P88)</f>
        <v>76398.3</v>
      </c>
      <c r="R88" s="61"/>
      <c r="S88" s="54">
        <v>65</v>
      </c>
      <c r="T88" s="76" t="s">
        <v>51</v>
      </c>
      <c r="U88" s="46">
        <v>21010.73</v>
      </c>
      <c r="V88" s="44">
        <v>19532.26</v>
      </c>
      <c r="W88" s="43">
        <v>20224.55</v>
      </c>
      <c r="X88" s="81"/>
      <c r="Y88" s="81"/>
      <c r="Z88" s="81"/>
      <c r="AA88" s="81"/>
      <c r="AB88" s="84"/>
      <c r="AC88" s="84"/>
      <c r="AD88" s="84"/>
      <c r="AE88" s="84"/>
      <c r="AF88" s="84"/>
      <c r="AG88" s="65">
        <f aca="true" t="shared" si="3" ref="AG88:AG152">SUM(U88:AF88)</f>
        <v>60767.53999999999</v>
      </c>
      <c r="BB88" s="15"/>
      <c r="BC88" s="23"/>
    </row>
    <row r="89" spans="1:55" ht="12" customHeight="1" thickBot="1">
      <c r="A89" s="54">
        <v>66</v>
      </c>
      <c r="B89" s="76" t="s">
        <v>52</v>
      </c>
      <c r="C89" s="47">
        <v>28555.2</v>
      </c>
      <c r="D89" s="47">
        <v>28555.2</v>
      </c>
      <c r="E89" s="47">
        <v>28555.2</v>
      </c>
      <c r="F89" s="47"/>
      <c r="G89" s="47"/>
      <c r="H89" s="47"/>
      <c r="I89" s="47"/>
      <c r="J89" s="47"/>
      <c r="K89" s="47"/>
      <c r="L89" s="47"/>
      <c r="M89" s="47"/>
      <c r="N89" s="47"/>
      <c r="O89" s="90">
        <v>2287.74</v>
      </c>
      <c r="P89" s="47"/>
      <c r="Q89" s="73">
        <f t="shared" si="2"/>
        <v>87953.34000000001</v>
      </c>
      <c r="R89" s="61"/>
      <c r="S89" s="54">
        <v>66</v>
      </c>
      <c r="T89" s="76" t="s">
        <v>52</v>
      </c>
      <c r="U89" s="46">
        <v>30236.99</v>
      </c>
      <c r="V89" s="45">
        <v>24021.03</v>
      </c>
      <c r="W89" s="43">
        <v>25739.46</v>
      </c>
      <c r="X89" s="81"/>
      <c r="Y89" s="81"/>
      <c r="Z89" s="81"/>
      <c r="AA89" s="81"/>
      <c r="AB89" s="84"/>
      <c r="AC89" s="84"/>
      <c r="AD89" s="84"/>
      <c r="AE89" s="84"/>
      <c r="AF89" s="84"/>
      <c r="AG89" s="65">
        <f t="shared" si="3"/>
        <v>79997.48000000001</v>
      </c>
      <c r="BB89" s="15"/>
      <c r="BC89" s="23"/>
    </row>
    <row r="90" spans="1:55" ht="12" customHeight="1" thickBot="1">
      <c r="A90" s="54"/>
      <c r="B90" s="76" t="s">
        <v>167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90"/>
      <c r="P90" s="47"/>
      <c r="Q90" s="73">
        <f t="shared" si="2"/>
        <v>0</v>
      </c>
      <c r="R90" s="61"/>
      <c r="S90" s="54"/>
      <c r="T90" s="76" t="s">
        <v>167</v>
      </c>
      <c r="U90" s="46">
        <v>442.08</v>
      </c>
      <c r="V90" s="45">
        <v>7.99</v>
      </c>
      <c r="W90" s="43">
        <v>7.16</v>
      </c>
      <c r="X90" s="81"/>
      <c r="Y90" s="81"/>
      <c r="Z90" s="81"/>
      <c r="AA90" s="81"/>
      <c r="AB90" s="84"/>
      <c r="AC90" s="84"/>
      <c r="AD90" s="84"/>
      <c r="AE90" s="84"/>
      <c r="AF90" s="84"/>
      <c r="AG90" s="65">
        <f t="shared" si="3"/>
        <v>457.23</v>
      </c>
      <c r="BB90" s="15"/>
      <c r="BC90" s="23"/>
    </row>
    <row r="91" spans="1:55" ht="12" customHeight="1" thickBot="1">
      <c r="A91" s="54">
        <v>67</v>
      </c>
      <c r="B91" s="76" t="s">
        <v>53</v>
      </c>
      <c r="C91" s="47">
        <v>20739.76</v>
      </c>
      <c r="D91" s="47">
        <v>20739.76</v>
      </c>
      <c r="E91" s="47">
        <v>20739.76</v>
      </c>
      <c r="F91" s="47"/>
      <c r="G91" s="47"/>
      <c r="H91" s="47"/>
      <c r="I91" s="47"/>
      <c r="J91" s="47"/>
      <c r="K91" s="47"/>
      <c r="L91" s="47"/>
      <c r="M91" s="47"/>
      <c r="N91" s="47"/>
      <c r="O91" s="47">
        <v>4215.12</v>
      </c>
      <c r="P91" s="47"/>
      <c r="Q91" s="73">
        <f t="shared" si="2"/>
        <v>66434.4</v>
      </c>
      <c r="R91" s="61"/>
      <c r="S91" s="54">
        <v>68</v>
      </c>
      <c r="T91" s="76" t="s">
        <v>53</v>
      </c>
      <c r="U91" s="46">
        <v>22031.14</v>
      </c>
      <c r="V91" s="47">
        <v>19961.93</v>
      </c>
      <c r="W91" s="43">
        <v>20414.12</v>
      </c>
      <c r="X91" s="81"/>
      <c r="Y91" s="81"/>
      <c r="Z91" s="81"/>
      <c r="AA91" s="81"/>
      <c r="AB91" s="84"/>
      <c r="AC91" s="84"/>
      <c r="AD91" s="84"/>
      <c r="AE91" s="84"/>
      <c r="AF91" s="84"/>
      <c r="AG91" s="65">
        <f t="shared" si="3"/>
        <v>62407.19</v>
      </c>
      <c r="BB91" s="15"/>
      <c r="BC91" s="23"/>
    </row>
    <row r="92" spans="1:55" ht="12" customHeight="1" thickBot="1">
      <c r="A92" s="54">
        <v>68</v>
      </c>
      <c r="B92" s="76" t="s">
        <v>54</v>
      </c>
      <c r="C92" s="47">
        <v>28198.08</v>
      </c>
      <c r="D92" s="47">
        <v>28198.08</v>
      </c>
      <c r="E92" s="47">
        <v>28187.52</v>
      </c>
      <c r="F92" s="47"/>
      <c r="G92" s="47"/>
      <c r="H92" s="47"/>
      <c r="I92" s="47"/>
      <c r="J92" s="47"/>
      <c r="K92" s="47"/>
      <c r="L92" s="47"/>
      <c r="M92" s="47"/>
      <c r="N92" s="47"/>
      <c r="O92" s="47">
        <v>1793.98</v>
      </c>
      <c r="P92" s="47"/>
      <c r="Q92" s="73">
        <f t="shared" si="2"/>
        <v>86377.66</v>
      </c>
      <c r="R92" s="61"/>
      <c r="S92" s="54">
        <v>69</v>
      </c>
      <c r="T92" s="76" t="s">
        <v>54</v>
      </c>
      <c r="U92" s="46">
        <v>24021.54</v>
      </c>
      <c r="V92" s="47">
        <v>24528.51</v>
      </c>
      <c r="W92" s="43">
        <v>22928.99</v>
      </c>
      <c r="X92" s="81"/>
      <c r="Y92" s="81"/>
      <c r="Z92" s="81"/>
      <c r="AA92" s="81"/>
      <c r="AB92" s="84"/>
      <c r="AC92" s="84"/>
      <c r="AD92" s="84"/>
      <c r="AE92" s="84"/>
      <c r="AF92" s="84"/>
      <c r="AG92" s="65">
        <f t="shared" si="3"/>
        <v>71479.04000000001</v>
      </c>
      <c r="BB92" s="15"/>
      <c r="BC92" s="23"/>
    </row>
    <row r="93" spans="1:55" ht="12" customHeight="1" thickBot="1">
      <c r="A93" s="54">
        <v>69</v>
      </c>
      <c r="B93" s="76" t="s">
        <v>55</v>
      </c>
      <c r="C93" s="47">
        <v>4451.36</v>
      </c>
      <c r="D93" s="47">
        <v>4451.36</v>
      </c>
      <c r="E93" s="47">
        <v>4451.36</v>
      </c>
      <c r="F93" s="47"/>
      <c r="G93" s="47"/>
      <c r="H93" s="47"/>
      <c r="I93" s="47"/>
      <c r="J93" s="47"/>
      <c r="K93" s="47"/>
      <c r="L93" s="47"/>
      <c r="M93" s="47"/>
      <c r="N93" s="47"/>
      <c r="O93" s="47">
        <v>310.17</v>
      </c>
      <c r="P93" s="47">
        <f>1098.95+1098.95+1098.95</f>
        <v>3296.8500000000004</v>
      </c>
      <c r="Q93" s="73">
        <f t="shared" si="2"/>
        <v>16961.1</v>
      </c>
      <c r="R93" s="61"/>
      <c r="S93" s="54">
        <v>70</v>
      </c>
      <c r="T93" s="76" t="s">
        <v>55</v>
      </c>
      <c r="U93" s="46">
        <v>4079.8</v>
      </c>
      <c r="V93" s="47">
        <v>4037.72</v>
      </c>
      <c r="W93" s="43">
        <v>7858.94</v>
      </c>
      <c r="X93" s="81"/>
      <c r="Y93" s="81"/>
      <c r="Z93" s="81"/>
      <c r="AA93" s="81"/>
      <c r="AB93" s="84"/>
      <c r="AC93" s="84"/>
      <c r="AD93" s="84"/>
      <c r="AE93" s="84"/>
      <c r="AF93" s="84"/>
      <c r="AG93" s="65">
        <f t="shared" si="3"/>
        <v>15976.46</v>
      </c>
      <c r="BB93" s="15"/>
      <c r="BC93" s="23"/>
    </row>
    <row r="94" spans="1:55" ht="12" customHeight="1" thickBot="1">
      <c r="A94" s="54">
        <v>70</v>
      </c>
      <c r="B94" s="76" t="s">
        <v>56</v>
      </c>
      <c r="C94" s="47">
        <v>1317.42</v>
      </c>
      <c r="D94" s="47">
        <v>1317.42</v>
      </c>
      <c r="E94" s="47">
        <v>1317.42</v>
      </c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73">
        <f t="shared" si="2"/>
        <v>3952.26</v>
      </c>
      <c r="R94" s="61"/>
      <c r="S94" s="54">
        <v>71</v>
      </c>
      <c r="T94" s="76" t="s">
        <v>56</v>
      </c>
      <c r="U94" s="46">
        <v>1311.01</v>
      </c>
      <c r="V94" s="47">
        <v>1221.3</v>
      </c>
      <c r="W94" s="43">
        <v>1252.2</v>
      </c>
      <c r="X94" s="81"/>
      <c r="Y94" s="81"/>
      <c r="Z94" s="81"/>
      <c r="AA94" s="81"/>
      <c r="AB94" s="84"/>
      <c r="AC94" s="84"/>
      <c r="AD94" s="84"/>
      <c r="AE94" s="84"/>
      <c r="AF94" s="84"/>
      <c r="AG94" s="65">
        <f t="shared" si="3"/>
        <v>3784.51</v>
      </c>
      <c r="BB94" s="15"/>
      <c r="BC94" s="23"/>
    </row>
    <row r="95" spans="1:55" ht="12" thickBot="1">
      <c r="A95" s="54">
        <v>71</v>
      </c>
      <c r="B95" s="76" t="s">
        <v>57</v>
      </c>
      <c r="C95" s="47">
        <v>10496.3</v>
      </c>
      <c r="D95" s="47">
        <v>10496.3</v>
      </c>
      <c r="E95" s="47">
        <v>10496.3</v>
      </c>
      <c r="F95" s="47"/>
      <c r="G95" s="47"/>
      <c r="H95" s="47"/>
      <c r="I95" s="47"/>
      <c r="J95" s="47"/>
      <c r="K95" s="47"/>
      <c r="L95" s="47"/>
      <c r="M95" s="47"/>
      <c r="N95" s="47"/>
      <c r="O95" s="47">
        <v>1254.27</v>
      </c>
      <c r="P95" s="47"/>
      <c r="Q95" s="73">
        <f t="shared" si="2"/>
        <v>32743.17</v>
      </c>
      <c r="R95" s="61"/>
      <c r="S95" s="54">
        <v>72</v>
      </c>
      <c r="T95" s="76" t="s">
        <v>57</v>
      </c>
      <c r="U95" s="46">
        <v>9817.74</v>
      </c>
      <c r="V95" s="47">
        <v>9138.82</v>
      </c>
      <c r="W95" s="43">
        <v>15021.74</v>
      </c>
      <c r="X95" s="81"/>
      <c r="Y95" s="81"/>
      <c r="Z95" s="81"/>
      <c r="AA95" s="81"/>
      <c r="AB95" s="84"/>
      <c r="AC95" s="84"/>
      <c r="AD95" s="84"/>
      <c r="AE95" s="84"/>
      <c r="AF95" s="84"/>
      <c r="AG95" s="65">
        <f t="shared" si="3"/>
        <v>33978.299999999996</v>
      </c>
      <c r="BB95" s="15"/>
      <c r="BC95" s="23"/>
    </row>
    <row r="96" spans="1:55" ht="12" thickBot="1">
      <c r="A96" s="54">
        <v>72</v>
      </c>
      <c r="B96" s="76" t="s">
        <v>170</v>
      </c>
      <c r="C96" s="47">
        <v>46618.3</v>
      </c>
      <c r="D96" s="47">
        <v>46652.54</v>
      </c>
      <c r="E96" s="47">
        <v>46618.3</v>
      </c>
      <c r="F96" s="47"/>
      <c r="G96" s="47"/>
      <c r="H96" s="47"/>
      <c r="I96" s="47"/>
      <c r="J96" s="47"/>
      <c r="K96" s="47"/>
      <c r="L96" s="47"/>
      <c r="M96" s="47"/>
      <c r="N96" s="47"/>
      <c r="O96" s="47">
        <v>3433.14</v>
      </c>
      <c r="P96" s="47">
        <f>5047.81+5047.81+5047.81</f>
        <v>15143.43</v>
      </c>
      <c r="Q96" s="73">
        <f t="shared" si="2"/>
        <v>158465.71000000002</v>
      </c>
      <c r="R96" s="61"/>
      <c r="S96" s="54">
        <v>73</v>
      </c>
      <c r="T96" s="76" t="s">
        <v>170</v>
      </c>
      <c r="U96" s="46">
        <v>43734.98</v>
      </c>
      <c r="V96" s="47">
        <v>70485.86</v>
      </c>
      <c r="W96" s="43">
        <v>43165.68</v>
      </c>
      <c r="X96" s="81"/>
      <c r="Y96" s="81"/>
      <c r="Z96" s="81"/>
      <c r="AA96" s="81"/>
      <c r="AB96" s="84"/>
      <c r="AC96" s="84"/>
      <c r="AD96" s="84"/>
      <c r="AE96" s="84"/>
      <c r="AF96" s="84"/>
      <c r="AG96" s="65">
        <f t="shared" si="3"/>
        <v>157386.52</v>
      </c>
      <c r="BB96" s="15"/>
      <c r="BC96" s="23"/>
    </row>
    <row r="97" spans="1:55" ht="12" thickBot="1">
      <c r="A97" s="54">
        <v>73</v>
      </c>
      <c r="B97" s="76" t="s">
        <v>58</v>
      </c>
      <c r="C97" s="47">
        <v>42662.4</v>
      </c>
      <c r="D97" s="47">
        <v>42662.4</v>
      </c>
      <c r="E97" s="47">
        <v>42662.4</v>
      </c>
      <c r="F97" s="47"/>
      <c r="G97" s="47"/>
      <c r="H97" s="47"/>
      <c r="I97" s="47"/>
      <c r="J97" s="47"/>
      <c r="K97" s="47"/>
      <c r="L97" s="47"/>
      <c r="M97" s="47"/>
      <c r="N97" s="47"/>
      <c r="O97" s="47">
        <v>3622.59</v>
      </c>
      <c r="P97" s="47"/>
      <c r="Q97" s="73">
        <f t="shared" si="2"/>
        <v>131609.79</v>
      </c>
      <c r="R97" s="61"/>
      <c r="S97" s="54">
        <v>74</v>
      </c>
      <c r="T97" s="76" t="s">
        <v>58</v>
      </c>
      <c r="U97" s="46">
        <v>48708.22</v>
      </c>
      <c r="V97" s="47">
        <v>42332.32</v>
      </c>
      <c r="W97" s="43">
        <v>43025.47</v>
      </c>
      <c r="X97" s="81"/>
      <c r="Y97" s="81"/>
      <c r="Z97" s="81"/>
      <c r="AA97" s="81"/>
      <c r="AB97" s="84"/>
      <c r="AC97" s="84"/>
      <c r="AD97" s="84"/>
      <c r="AE97" s="84"/>
      <c r="AF97" s="84"/>
      <c r="AG97" s="65">
        <f t="shared" si="3"/>
        <v>134066.01</v>
      </c>
      <c r="BB97" s="15"/>
      <c r="BC97" s="23"/>
    </row>
    <row r="98" spans="1:55" ht="12" thickBot="1">
      <c r="A98" s="54">
        <v>74</v>
      </c>
      <c r="B98" s="76" t="s">
        <v>59</v>
      </c>
      <c r="C98" s="47">
        <v>37470.2</v>
      </c>
      <c r="D98" s="47">
        <v>37470.2</v>
      </c>
      <c r="E98" s="47">
        <v>37460.74</v>
      </c>
      <c r="F98" s="47"/>
      <c r="G98" s="47"/>
      <c r="H98" s="47"/>
      <c r="I98" s="47"/>
      <c r="J98" s="47"/>
      <c r="K98" s="47"/>
      <c r="L98" s="47"/>
      <c r="M98" s="47"/>
      <c r="N98" s="47"/>
      <c r="O98" s="47">
        <v>3931.95</v>
      </c>
      <c r="P98" s="47"/>
      <c r="Q98" s="73">
        <f t="shared" si="2"/>
        <v>116333.08999999998</v>
      </c>
      <c r="R98" s="61"/>
      <c r="S98" s="54">
        <v>75</v>
      </c>
      <c r="T98" s="76" t="s">
        <v>59</v>
      </c>
      <c r="U98" s="46">
        <v>43982.67</v>
      </c>
      <c r="V98" s="47">
        <v>70858.22</v>
      </c>
      <c r="W98" s="43">
        <v>43007.14</v>
      </c>
      <c r="X98" s="81"/>
      <c r="Y98" s="81"/>
      <c r="Z98" s="81"/>
      <c r="AA98" s="81"/>
      <c r="AB98" s="84"/>
      <c r="AC98" s="84"/>
      <c r="AD98" s="84"/>
      <c r="AE98" s="84"/>
      <c r="AF98" s="84"/>
      <c r="AG98" s="65">
        <f t="shared" si="3"/>
        <v>157848.03</v>
      </c>
      <c r="BB98" s="15"/>
      <c r="BC98" s="23"/>
    </row>
    <row r="99" spans="1:55" ht="12" thickBot="1">
      <c r="A99" s="54">
        <v>75</v>
      </c>
      <c r="B99" s="76" t="s">
        <v>179</v>
      </c>
      <c r="C99" s="47">
        <v>45182.89</v>
      </c>
      <c r="D99" s="47">
        <v>45182.89</v>
      </c>
      <c r="E99" s="47">
        <v>45182.89</v>
      </c>
      <c r="F99" s="47"/>
      <c r="G99" s="47"/>
      <c r="H99" s="47"/>
      <c r="I99" s="47"/>
      <c r="J99" s="47"/>
      <c r="K99" s="47"/>
      <c r="L99" s="47"/>
      <c r="M99" s="47"/>
      <c r="N99" s="47"/>
      <c r="O99" s="47">
        <v>3569.22</v>
      </c>
      <c r="P99" s="47">
        <f>1255.5+1255.5+1255.5</f>
        <v>3766.5</v>
      </c>
      <c r="Q99" s="73">
        <f t="shared" si="2"/>
        <v>142884.38999999998</v>
      </c>
      <c r="R99" s="61"/>
      <c r="S99" s="54">
        <v>76</v>
      </c>
      <c r="T99" s="76" t="s">
        <v>179</v>
      </c>
      <c r="U99" s="46">
        <v>41892.71</v>
      </c>
      <c r="V99" s="47">
        <v>39512.03</v>
      </c>
      <c r="W99" s="43">
        <v>45829.25</v>
      </c>
      <c r="X99" s="81"/>
      <c r="Y99" s="81"/>
      <c r="Z99" s="81"/>
      <c r="AA99" s="81"/>
      <c r="AB99" s="84"/>
      <c r="AC99" s="84"/>
      <c r="AD99" s="84"/>
      <c r="AE99" s="84"/>
      <c r="AF99" s="84"/>
      <c r="AG99" s="65">
        <f t="shared" si="3"/>
        <v>127233.98999999999</v>
      </c>
      <c r="BB99" s="15"/>
      <c r="BC99" s="23"/>
    </row>
    <row r="100" spans="1:55" ht="12" thickBot="1">
      <c r="A100" s="54">
        <v>76</v>
      </c>
      <c r="B100" s="76" t="s">
        <v>60</v>
      </c>
      <c r="C100" s="47">
        <v>2832.84</v>
      </c>
      <c r="D100" s="47">
        <v>2832.84</v>
      </c>
      <c r="E100" s="47">
        <v>2832.84</v>
      </c>
      <c r="F100" s="47"/>
      <c r="G100" s="47"/>
      <c r="H100" s="47"/>
      <c r="I100" s="47"/>
      <c r="J100" s="47"/>
      <c r="K100" s="47"/>
      <c r="L100" s="47"/>
      <c r="M100" s="47"/>
      <c r="N100" s="47"/>
      <c r="O100" s="47">
        <v>141.18</v>
      </c>
      <c r="P100" s="47">
        <f>2465.22+2465.22+2465.22</f>
        <v>7395.66</v>
      </c>
      <c r="Q100" s="73">
        <f t="shared" si="2"/>
        <v>16035.36</v>
      </c>
      <c r="R100" s="61"/>
      <c r="S100" s="54">
        <v>77</v>
      </c>
      <c r="T100" s="76" t="s">
        <v>60</v>
      </c>
      <c r="U100" s="46">
        <v>3396.19</v>
      </c>
      <c r="V100" s="47">
        <v>5629.44</v>
      </c>
      <c r="W100" s="43">
        <v>3041.94</v>
      </c>
      <c r="X100" s="81"/>
      <c r="Y100" s="81"/>
      <c r="Z100" s="81"/>
      <c r="AA100" s="81"/>
      <c r="AB100" s="84"/>
      <c r="AC100" s="84"/>
      <c r="AD100" s="84"/>
      <c r="AE100" s="84"/>
      <c r="AF100" s="84"/>
      <c r="AG100" s="65">
        <f t="shared" si="3"/>
        <v>12067.57</v>
      </c>
      <c r="BB100" s="15"/>
      <c r="BC100" s="23"/>
    </row>
    <row r="101" spans="1:55" ht="12" thickBot="1">
      <c r="A101" s="54"/>
      <c r="B101" s="76" t="s">
        <v>185</v>
      </c>
      <c r="C101" s="47">
        <v>0</v>
      </c>
      <c r="D101" s="47">
        <v>0</v>
      </c>
      <c r="E101" s="47">
        <v>0</v>
      </c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73">
        <f t="shared" si="2"/>
        <v>0</v>
      </c>
      <c r="R101" s="61"/>
      <c r="S101" s="54"/>
      <c r="T101" s="76" t="s">
        <v>185</v>
      </c>
      <c r="U101" s="47">
        <v>82.48</v>
      </c>
      <c r="V101" s="47">
        <v>0</v>
      </c>
      <c r="W101" s="43">
        <v>0</v>
      </c>
      <c r="X101" s="81"/>
      <c r="Y101" s="81"/>
      <c r="Z101" s="81"/>
      <c r="AA101" s="81"/>
      <c r="AB101" s="84"/>
      <c r="AC101" s="84"/>
      <c r="AD101" s="84"/>
      <c r="AE101" s="84"/>
      <c r="AF101" s="84"/>
      <c r="AG101" s="65">
        <f t="shared" si="3"/>
        <v>82.48</v>
      </c>
      <c r="BB101" s="15"/>
      <c r="BC101" s="23"/>
    </row>
    <row r="102" spans="1:55" ht="12" thickBot="1">
      <c r="A102" s="54">
        <v>77</v>
      </c>
      <c r="B102" s="76" t="s">
        <v>171</v>
      </c>
      <c r="C102" s="47">
        <v>4953.03</v>
      </c>
      <c r="D102" s="47">
        <v>4953.03</v>
      </c>
      <c r="E102" s="47">
        <v>4953.03</v>
      </c>
      <c r="F102" s="47"/>
      <c r="G102" s="47"/>
      <c r="H102" s="47"/>
      <c r="I102" s="47"/>
      <c r="J102" s="47"/>
      <c r="K102" s="47"/>
      <c r="L102" s="47"/>
      <c r="M102" s="47"/>
      <c r="N102" s="47"/>
      <c r="O102" s="47">
        <v>332.43</v>
      </c>
      <c r="P102" s="47"/>
      <c r="Q102" s="73">
        <f t="shared" si="2"/>
        <v>15191.52</v>
      </c>
      <c r="R102" s="61"/>
      <c r="S102" s="54">
        <v>78</v>
      </c>
      <c r="T102" s="76" t="s">
        <v>171</v>
      </c>
      <c r="U102" s="46">
        <v>4669.45</v>
      </c>
      <c r="V102" s="47">
        <v>4385.91</v>
      </c>
      <c r="W102" s="43">
        <v>4442.45</v>
      </c>
      <c r="X102" s="81"/>
      <c r="Y102" s="81"/>
      <c r="Z102" s="81"/>
      <c r="AA102" s="81"/>
      <c r="AB102" s="84"/>
      <c r="AC102" s="84"/>
      <c r="AD102" s="84"/>
      <c r="AE102" s="84"/>
      <c r="AF102" s="84"/>
      <c r="AG102" s="65">
        <f t="shared" si="3"/>
        <v>13497.810000000001</v>
      </c>
      <c r="BB102" s="15"/>
      <c r="BC102" s="23"/>
    </row>
    <row r="103" spans="1:55" ht="12" thickBot="1">
      <c r="A103" s="54">
        <v>78</v>
      </c>
      <c r="B103" s="76" t="s">
        <v>61</v>
      </c>
      <c r="C103" s="47">
        <v>4123.7</v>
      </c>
      <c r="D103" s="47">
        <v>4123.7</v>
      </c>
      <c r="E103" s="47">
        <v>4123.7</v>
      </c>
      <c r="F103" s="47"/>
      <c r="G103" s="47"/>
      <c r="H103" s="47"/>
      <c r="I103" s="47"/>
      <c r="J103" s="47"/>
      <c r="K103" s="47"/>
      <c r="L103" s="47"/>
      <c r="M103" s="47"/>
      <c r="N103" s="47"/>
      <c r="O103" s="47">
        <v>266.58</v>
      </c>
      <c r="P103" s="47"/>
      <c r="Q103" s="73">
        <f t="shared" si="2"/>
        <v>12637.679999999998</v>
      </c>
      <c r="R103" s="61"/>
      <c r="S103" s="54">
        <v>79</v>
      </c>
      <c r="T103" s="76" t="s">
        <v>61</v>
      </c>
      <c r="U103" s="46">
        <v>3920.54</v>
      </c>
      <c r="V103" s="47">
        <v>3577.72</v>
      </c>
      <c r="W103" s="43">
        <v>3628.44</v>
      </c>
      <c r="X103" s="81"/>
      <c r="Y103" s="81"/>
      <c r="Z103" s="81"/>
      <c r="AA103" s="81"/>
      <c r="AB103" s="84"/>
      <c r="AC103" s="84"/>
      <c r="AD103" s="84"/>
      <c r="AE103" s="84"/>
      <c r="AF103" s="84"/>
      <c r="AG103" s="65">
        <f t="shared" si="3"/>
        <v>11126.7</v>
      </c>
      <c r="BB103" s="15"/>
      <c r="BC103" s="23"/>
    </row>
    <row r="104" spans="1:55" ht="12" thickBot="1">
      <c r="A104" s="54">
        <v>79</v>
      </c>
      <c r="B104" s="76" t="s">
        <v>162</v>
      </c>
      <c r="C104" s="47">
        <v>2327.04</v>
      </c>
      <c r="D104" s="47">
        <v>2327.04</v>
      </c>
      <c r="E104" s="47">
        <v>2327.04</v>
      </c>
      <c r="F104" s="47"/>
      <c r="G104" s="47"/>
      <c r="H104" s="47"/>
      <c r="I104" s="47"/>
      <c r="J104" s="47"/>
      <c r="K104" s="47"/>
      <c r="L104" s="47"/>
      <c r="M104" s="47"/>
      <c r="N104" s="47"/>
      <c r="O104" s="47">
        <v>68.94</v>
      </c>
      <c r="P104" s="47">
        <f>391.73+391.73+391.73</f>
        <v>1175.19</v>
      </c>
      <c r="Q104" s="73">
        <f t="shared" si="2"/>
        <v>8225.25</v>
      </c>
      <c r="R104" s="61"/>
      <c r="S104" s="54">
        <v>80</v>
      </c>
      <c r="T104" s="76" t="s">
        <v>162</v>
      </c>
      <c r="U104" s="46">
        <v>2005.53</v>
      </c>
      <c r="V104" s="47">
        <v>4348.25</v>
      </c>
      <c r="W104" s="43">
        <v>1834.95</v>
      </c>
      <c r="X104" s="81"/>
      <c r="Y104" s="81"/>
      <c r="Z104" s="81"/>
      <c r="AA104" s="81"/>
      <c r="AB104" s="84"/>
      <c r="AC104" s="84"/>
      <c r="AD104" s="84"/>
      <c r="AE104" s="84"/>
      <c r="AF104" s="84"/>
      <c r="AG104" s="65">
        <f t="shared" si="3"/>
        <v>8188.73</v>
      </c>
      <c r="BB104" s="15"/>
      <c r="BC104" s="23"/>
    </row>
    <row r="105" spans="1:55" ht="12" thickBot="1">
      <c r="A105" s="54">
        <v>80</v>
      </c>
      <c r="B105" s="76" t="s">
        <v>172</v>
      </c>
      <c r="C105" s="47">
        <v>4076.7</v>
      </c>
      <c r="D105" s="47">
        <v>4076.7</v>
      </c>
      <c r="E105" s="47">
        <v>4076.7</v>
      </c>
      <c r="F105" s="47"/>
      <c r="G105" s="47"/>
      <c r="H105" s="47"/>
      <c r="I105" s="47"/>
      <c r="J105" s="47"/>
      <c r="K105" s="47"/>
      <c r="L105" s="47"/>
      <c r="M105" s="47"/>
      <c r="N105" s="47"/>
      <c r="O105" s="47">
        <v>166.14</v>
      </c>
      <c r="P105" s="47"/>
      <c r="Q105" s="73">
        <f t="shared" si="2"/>
        <v>12396.239999999998</v>
      </c>
      <c r="R105" s="61"/>
      <c r="S105" s="54">
        <v>81</v>
      </c>
      <c r="T105" s="76" t="s">
        <v>172</v>
      </c>
      <c r="U105" s="46">
        <v>3136.52</v>
      </c>
      <c r="V105" s="47">
        <v>5409.04</v>
      </c>
      <c r="W105" s="43">
        <v>2917.88</v>
      </c>
      <c r="X105" s="81"/>
      <c r="Y105" s="81"/>
      <c r="Z105" s="81"/>
      <c r="AA105" s="81"/>
      <c r="AB105" s="84"/>
      <c r="AC105" s="84"/>
      <c r="AD105" s="84"/>
      <c r="AE105" s="84"/>
      <c r="AF105" s="84"/>
      <c r="AG105" s="65">
        <f t="shared" si="3"/>
        <v>11463.439999999999</v>
      </c>
      <c r="BB105" s="15"/>
      <c r="BC105" s="23"/>
    </row>
    <row r="106" spans="1:55" ht="12" thickBot="1">
      <c r="A106" s="54">
        <v>81</v>
      </c>
      <c r="B106" s="76" t="s">
        <v>173</v>
      </c>
      <c r="C106" s="47">
        <v>6043.36</v>
      </c>
      <c r="D106" s="47">
        <v>6043.36</v>
      </c>
      <c r="E106" s="47">
        <v>6043.36</v>
      </c>
      <c r="F106" s="47"/>
      <c r="G106" s="47"/>
      <c r="H106" s="47"/>
      <c r="I106" s="47"/>
      <c r="J106" s="47"/>
      <c r="K106" s="47"/>
      <c r="L106" s="47"/>
      <c r="M106" s="47"/>
      <c r="N106" s="47"/>
      <c r="O106" s="47">
        <v>204.93</v>
      </c>
      <c r="P106" s="47"/>
      <c r="Q106" s="73">
        <f t="shared" si="2"/>
        <v>18335.01</v>
      </c>
      <c r="R106" s="61"/>
      <c r="S106" s="54">
        <v>82</v>
      </c>
      <c r="T106" s="76" t="s">
        <v>173</v>
      </c>
      <c r="U106" s="46">
        <v>4587.52</v>
      </c>
      <c r="V106" s="47">
        <v>4161.41</v>
      </c>
      <c r="W106" s="43">
        <v>4265.93</v>
      </c>
      <c r="X106" s="81"/>
      <c r="Y106" s="81"/>
      <c r="Z106" s="81"/>
      <c r="AA106" s="81"/>
      <c r="AB106" s="84"/>
      <c r="AC106" s="84"/>
      <c r="AD106" s="84"/>
      <c r="AE106" s="84"/>
      <c r="AF106" s="84"/>
      <c r="AG106" s="65">
        <f t="shared" si="3"/>
        <v>13014.86</v>
      </c>
      <c r="BB106" s="15"/>
      <c r="BC106" s="23"/>
    </row>
    <row r="107" spans="1:55" ht="12" thickBot="1">
      <c r="A107" s="54">
        <v>82</v>
      </c>
      <c r="B107" s="76" t="s">
        <v>62</v>
      </c>
      <c r="C107" s="47">
        <v>1418.97</v>
      </c>
      <c r="D107" s="47">
        <v>1418.97</v>
      </c>
      <c r="E107" s="47">
        <v>1418.97</v>
      </c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73">
        <f t="shared" si="2"/>
        <v>4256.91</v>
      </c>
      <c r="R107" s="61"/>
      <c r="S107" s="54">
        <v>83</v>
      </c>
      <c r="T107" s="76" t="s">
        <v>62</v>
      </c>
      <c r="U107" s="46">
        <v>1275.55</v>
      </c>
      <c r="V107" s="47">
        <v>1204.78</v>
      </c>
      <c r="W107" s="43">
        <v>1276.33</v>
      </c>
      <c r="X107" s="81"/>
      <c r="Y107" s="81"/>
      <c r="Z107" s="81"/>
      <c r="AA107" s="81"/>
      <c r="AB107" s="84"/>
      <c r="AC107" s="84"/>
      <c r="AD107" s="84"/>
      <c r="AE107" s="84"/>
      <c r="AF107" s="84"/>
      <c r="AG107" s="65">
        <f t="shared" si="3"/>
        <v>3756.66</v>
      </c>
      <c r="BB107" s="15"/>
      <c r="BC107" s="23"/>
    </row>
    <row r="108" spans="1:55" ht="12" thickBot="1">
      <c r="A108" s="54">
        <v>83</v>
      </c>
      <c r="B108" s="76" t="s">
        <v>151</v>
      </c>
      <c r="C108" s="47">
        <v>1521.63</v>
      </c>
      <c r="D108" s="47">
        <v>1521.63</v>
      </c>
      <c r="E108" s="47">
        <v>1521.63</v>
      </c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73">
        <f t="shared" si="2"/>
        <v>4564.89</v>
      </c>
      <c r="R108" s="61"/>
      <c r="S108" s="54">
        <v>84</v>
      </c>
      <c r="T108" s="76" t="s">
        <v>151</v>
      </c>
      <c r="U108" s="46">
        <v>1363.53</v>
      </c>
      <c r="V108" s="47">
        <v>1268.4</v>
      </c>
      <c r="W108" s="43">
        <v>1300.03</v>
      </c>
      <c r="X108" s="81"/>
      <c r="Y108" s="81"/>
      <c r="Z108" s="81"/>
      <c r="AA108" s="81"/>
      <c r="AB108" s="84"/>
      <c r="AC108" s="84"/>
      <c r="AD108" s="84"/>
      <c r="AE108" s="84"/>
      <c r="AF108" s="84"/>
      <c r="AG108" s="65">
        <f t="shared" si="3"/>
        <v>3931.96</v>
      </c>
      <c r="BB108" s="15"/>
      <c r="BC108" s="23"/>
    </row>
    <row r="109" spans="1:55" ht="12" thickBot="1">
      <c r="A109" s="54">
        <v>84</v>
      </c>
      <c r="B109" s="76" t="s">
        <v>164</v>
      </c>
      <c r="C109" s="47">
        <v>1472.04</v>
      </c>
      <c r="D109" s="47">
        <v>1472.04</v>
      </c>
      <c r="E109" s="47">
        <v>1472.04</v>
      </c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73">
        <f t="shared" si="2"/>
        <v>4416.12</v>
      </c>
      <c r="R109" s="61"/>
      <c r="S109" s="54">
        <v>85</v>
      </c>
      <c r="T109" s="76" t="s">
        <v>164</v>
      </c>
      <c r="U109" s="46">
        <v>1289.13</v>
      </c>
      <c r="V109" s="47">
        <v>1182.45</v>
      </c>
      <c r="W109" s="43">
        <v>1236.62</v>
      </c>
      <c r="X109" s="81"/>
      <c r="Y109" s="81"/>
      <c r="Z109" s="81"/>
      <c r="AA109" s="81"/>
      <c r="AB109" s="84"/>
      <c r="AC109" s="84"/>
      <c r="AD109" s="84"/>
      <c r="AE109" s="84"/>
      <c r="AF109" s="84"/>
      <c r="AG109" s="65">
        <f t="shared" si="3"/>
        <v>3708.2</v>
      </c>
      <c r="BB109" s="15"/>
      <c r="BC109" s="23"/>
    </row>
    <row r="110" spans="1:55" ht="12" thickBot="1">
      <c r="A110" s="54">
        <v>85</v>
      </c>
      <c r="B110" s="76" t="s">
        <v>63</v>
      </c>
      <c r="C110" s="47">
        <v>1334.58</v>
      </c>
      <c r="D110" s="47">
        <v>1334.58</v>
      </c>
      <c r="E110" s="47">
        <v>1334.58</v>
      </c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73">
        <f t="shared" si="2"/>
        <v>4003.74</v>
      </c>
      <c r="R110" s="61"/>
      <c r="S110" s="54">
        <v>86</v>
      </c>
      <c r="T110" s="76" t="s">
        <v>63</v>
      </c>
      <c r="U110" s="46">
        <v>2608.07</v>
      </c>
      <c r="V110" s="47">
        <v>1219.58</v>
      </c>
      <c r="W110" s="43">
        <v>1275.33</v>
      </c>
      <c r="X110" s="81"/>
      <c r="Y110" s="81"/>
      <c r="Z110" s="81"/>
      <c r="AA110" s="81"/>
      <c r="AB110" s="84"/>
      <c r="AC110" s="84"/>
      <c r="AD110" s="84"/>
      <c r="AE110" s="84"/>
      <c r="AF110" s="84"/>
      <c r="AG110" s="65">
        <f t="shared" si="3"/>
        <v>5102.98</v>
      </c>
      <c r="BB110" s="15"/>
      <c r="BC110" s="23"/>
    </row>
    <row r="111" spans="1:55" ht="12" thickBot="1">
      <c r="A111" s="54">
        <v>86</v>
      </c>
      <c r="B111" s="76" t="s">
        <v>64</v>
      </c>
      <c r="C111" s="47">
        <v>1170</v>
      </c>
      <c r="D111" s="47">
        <v>1170</v>
      </c>
      <c r="E111" s="47">
        <v>1170</v>
      </c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73">
        <f t="shared" si="2"/>
        <v>3510</v>
      </c>
      <c r="R111" s="61"/>
      <c r="S111" s="54">
        <v>87</v>
      </c>
      <c r="T111" s="76" t="s">
        <v>64</v>
      </c>
      <c r="U111" s="46">
        <v>3075.36</v>
      </c>
      <c r="V111" s="47">
        <v>1074.33</v>
      </c>
      <c r="W111" s="46">
        <v>1101.52</v>
      </c>
      <c r="X111" s="81"/>
      <c r="Y111" s="81"/>
      <c r="Z111" s="81"/>
      <c r="AA111" s="81"/>
      <c r="AB111" s="84"/>
      <c r="AC111" s="84"/>
      <c r="AD111" s="84"/>
      <c r="AE111" s="84"/>
      <c r="AF111" s="84"/>
      <c r="AG111" s="66">
        <f t="shared" si="3"/>
        <v>5251.210000000001</v>
      </c>
      <c r="BB111" s="15"/>
      <c r="BC111" s="23"/>
    </row>
    <row r="112" spans="1:55" ht="12" thickBot="1">
      <c r="A112" s="54">
        <v>87</v>
      </c>
      <c r="B112" s="76" t="s">
        <v>65</v>
      </c>
      <c r="C112" s="47">
        <v>1400.88</v>
      </c>
      <c r="D112" s="47">
        <v>1400.88</v>
      </c>
      <c r="E112" s="47">
        <v>1400.88</v>
      </c>
      <c r="F112" s="47"/>
      <c r="G112" s="47"/>
      <c r="H112" s="47"/>
      <c r="I112" s="47"/>
      <c r="J112" s="47"/>
      <c r="K112" s="47"/>
      <c r="L112" s="47"/>
      <c r="M112" s="47"/>
      <c r="N112" s="47"/>
      <c r="O112" s="45"/>
      <c r="P112" s="45"/>
      <c r="Q112" s="73">
        <f t="shared" si="2"/>
        <v>4202.64</v>
      </c>
      <c r="R112" s="60"/>
      <c r="S112" s="54">
        <v>88</v>
      </c>
      <c r="T112" s="76" t="s">
        <v>65</v>
      </c>
      <c r="U112" s="46">
        <v>2994.07</v>
      </c>
      <c r="V112" s="47">
        <v>1295.06</v>
      </c>
      <c r="W112" s="43">
        <v>1327.34</v>
      </c>
      <c r="X112" s="81"/>
      <c r="Y112" s="81"/>
      <c r="Z112" s="81"/>
      <c r="AA112" s="81"/>
      <c r="AB112" s="84"/>
      <c r="AC112" s="84"/>
      <c r="AD112" s="84"/>
      <c r="AE112" s="84"/>
      <c r="AF112" s="84"/>
      <c r="AG112" s="65">
        <f t="shared" si="3"/>
        <v>5616.47</v>
      </c>
      <c r="BB112" s="15"/>
      <c r="BC112" s="23"/>
    </row>
    <row r="113" spans="1:55" ht="12" thickBot="1">
      <c r="A113" s="54">
        <v>88</v>
      </c>
      <c r="B113" s="76" t="s">
        <v>66</v>
      </c>
      <c r="C113" s="47">
        <v>4314.62</v>
      </c>
      <c r="D113" s="47">
        <v>4314.62</v>
      </c>
      <c r="E113" s="47">
        <v>4314.62</v>
      </c>
      <c r="F113" s="47"/>
      <c r="G113" s="47"/>
      <c r="H113" s="47"/>
      <c r="I113" s="47"/>
      <c r="J113" s="47"/>
      <c r="K113" s="47"/>
      <c r="L113" s="47"/>
      <c r="M113" s="47"/>
      <c r="N113" s="47"/>
      <c r="O113" s="47">
        <v>201.03</v>
      </c>
      <c r="P113" s="47"/>
      <c r="Q113" s="73">
        <f t="shared" si="2"/>
        <v>13144.890000000001</v>
      </c>
      <c r="R113" s="61"/>
      <c r="S113" s="54">
        <v>89</v>
      </c>
      <c r="T113" s="76" t="s">
        <v>66</v>
      </c>
      <c r="U113" s="46">
        <v>3956.92</v>
      </c>
      <c r="V113" s="47">
        <v>7195.37</v>
      </c>
      <c r="W113" s="43">
        <v>3726.53</v>
      </c>
      <c r="X113" s="81"/>
      <c r="Y113" s="81"/>
      <c r="Z113" s="81"/>
      <c r="AA113" s="81"/>
      <c r="AB113" s="84"/>
      <c r="AC113" s="84"/>
      <c r="AD113" s="84"/>
      <c r="AE113" s="84"/>
      <c r="AF113" s="84"/>
      <c r="AG113" s="65">
        <f t="shared" si="3"/>
        <v>14878.820000000002</v>
      </c>
      <c r="BB113" s="15"/>
      <c r="BC113" s="23"/>
    </row>
    <row r="114" spans="1:55" ht="12" thickBot="1">
      <c r="A114" s="54">
        <v>89</v>
      </c>
      <c r="B114" s="76" t="s">
        <v>132</v>
      </c>
      <c r="C114" s="47">
        <v>4097.9</v>
      </c>
      <c r="D114" s="47">
        <v>4097.9</v>
      </c>
      <c r="E114" s="47">
        <v>4097.9</v>
      </c>
      <c r="F114" s="47"/>
      <c r="G114" s="47"/>
      <c r="H114" s="47"/>
      <c r="I114" s="47"/>
      <c r="J114" s="47"/>
      <c r="K114" s="47"/>
      <c r="L114" s="47"/>
      <c r="M114" s="47"/>
      <c r="N114" s="47"/>
      <c r="O114" s="47">
        <v>231.87</v>
      </c>
      <c r="P114" s="47"/>
      <c r="Q114" s="73">
        <f t="shared" si="2"/>
        <v>12525.57</v>
      </c>
      <c r="R114" s="61"/>
      <c r="S114" s="54">
        <v>90</v>
      </c>
      <c r="T114" s="76" t="s">
        <v>132</v>
      </c>
      <c r="U114" s="46">
        <v>3715.97</v>
      </c>
      <c r="V114" s="47">
        <v>7349.86</v>
      </c>
      <c r="W114" s="43">
        <v>3515.49</v>
      </c>
      <c r="X114" s="81"/>
      <c r="Y114" s="81"/>
      <c r="Z114" s="81"/>
      <c r="AA114" s="81"/>
      <c r="AB114" s="84"/>
      <c r="AC114" s="84"/>
      <c r="AD114" s="84"/>
      <c r="AE114" s="84"/>
      <c r="AF114" s="84"/>
      <c r="AG114" s="65">
        <f t="shared" si="3"/>
        <v>14581.32</v>
      </c>
      <c r="BB114" s="15"/>
      <c r="BC114" s="23"/>
    </row>
    <row r="115" spans="1:55" ht="12" thickBot="1">
      <c r="A115" s="54">
        <v>90</v>
      </c>
      <c r="B115" s="76" t="s">
        <v>67</v>
      </c>
      <c r="C115" s="47">
        <v>4297.42</v>
      </c>
      <c r="D115" s="47">
        <v>4297.42</v>
      </c>
      <c r="E115" s="47">
        <v>4297.42</v>
      </c>
      <c r="F115" s="47"/>
      <c r="G115" s="47"/>
      <c r="H115" s="47"/>
      <c r="I115" s="47"/>
      <c r="J115" s="47"/>
      <c r="K115" s="47"/>
      <c r="L115" s="47"/>
      <c r="M115" s="47"/>
      <c r="N115" s="47"/>
      <c r="O115" s="47">
        <v>232.14</v>
      </c>
      <c r="P115" s="47"/>
      <c r="Q115" s="73">
        <f t="shared" si="2"/>
        <v>13124.4</v>
      </c>
      <c r="R115" s="61"/>
      <c r="S115" s="54">
        <v>91</v>
      </c>
      <c r="T115" s="76" t="s">
        <v>67</v>
      </c>
      <c r="U115" s="46">
        <v>3858.05</v>
      </c>
      <c r="V115" s="47">
        <v>7510.1</v>
      </c>
      <c r="W115" s="43">
        <v>3734.2</v>
      </c>
      <c r="X115" s="81"/>
      <c r="Y115" s="81"/>
      <c r="Z115" s="81"/>
      <c r="AA115" s="81"/>
      <c r="AB115" s="84"/>
      <c r="AC115" s="84"/>
      <c r="AD115" s="84"/>
      <c r="AE115" s="84"/>
      <c r="AF115" s="84"/>
      <c r="AG115" s="65">
        <f t="shared" si="3"/>
        <v>15102.350000000002</v>
      </c>
      <c r="BB115" s="15"/>
      <c r="BC115" s="23"/>
    </row>
    <row r="116" spans="1:55" ht="12" thickBot="1">
      <c r="A116" s="54">
        <v>91</v>
      </c>
      <c r="B116" s="76" t="s">
        <v>68</v>
      </c>
      <c r="C116" s="47">
        <v>5430.9</v>
      </c>
      <c r="D116" s="47">
        <v>5430.9</v>
      </c>
      <c r="E116" s="47">
        <v>5430.9</v>
      </c>
      <c r="F116" s="47"/>
      <c r="G116" s="47"/>
      <c r="H116" s="47"/>
      <c r="I116" s="47"/>
      <c r="J116" s="47"/>
      <c r="K116" s="47"/>
      <c r="L116" s="47"/>
      <c r="M116" s="47"/>
      <c r="N116" s="47"/>
      <c r="O116" s="47">
        <v>420.87</v>
      </c>
      <c r="P116" s="47"/>
      <c r="Q116" s="73">
        <f t="shared" si="2"/>
        <v>16713.57</v>
      </c>
      <c r="R116" s="61"/>
      <c r="S116" s="54">
        <v>92</v>
      </c>
      <c r="T116" s="76" t="s">
        <v>68</v>
      </c>
      <c r="U116" s="46">
        <v>5023.09</v>
      </c>
      <c r="V116" s="47">
        <v>9273.25</v>
      </c>
      <c r="W116" s="43">
        <v>5130.88</v>
      </c>
      <c r="X116" s="81"/>
      <c r="Y116" s="81"/>
      <c r="Z116" s="81"/>
      <c r="AA116" s="81"/>
      <c r="AB116" s="84"/>
      <c r="AC116" s="84"/>
      <c r="AD116" s="84"/>
      <c r="AE116" s="84"/>
      <c r="AF116" s="84"/>
      <c r="AG116" s="65">
        <f t="shared" si="3"/>
        <v>19427.22</v>
      </c>
      <c r="BB116" s="15"/>
      <c r="BC116" s="23"/>
    </row>
    <row r="117" spans="1:55" ht="12" thickBot="1">
      <c r="A117" s="54">
        <v>92</v>
      </c>
      <c r="B117" s="76" t="s">
        <v>69</v>
      </c>
      <c r="C117" s="47">
        <v>1343.94</v>
      </c>
      <c r="D117" s="47">
        <v>1343.94</v>
      </c>
      <c r="E117" s="47">
        <v>1343.94</v>
      </c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73">
        <f t="shared" si="2"/>
        <v>4031.82</v>
      </c>
      <c r="R117" s="61"/>
      <c r="S117" s="54">
        <v>93</v>
      </c>
      <c r="T117" s="76" t="s">
        <v>69</v>
      </c>
      <c r="U117" s="46">
        <v>1337.39</v>
      </c>
      <c r="V117" s="47">
        <v>1242.53</v>
      </c>
      <c r="W117" s="43">
        <v>1261.82</v>
      </c>
      <c r="X117" s="81"/>
      <c r="Y117" s="81"/>
      <c r="Z117" s="81"/>
      <c r="AA117" s="81"/>
      <c r="AB117" s="84"/>
      <c r="AC117" s="84"/>
      <c r="AD117" s="84"/>
      <c r="AE117" s="84"/>
      <c r="AF117" s="84"/>
      <c r="AG117" s="65">
        <f t="shared" si="3"/>
        <v>3841.74</v>
      </c>
      <c r="BB117" s="15"/>
      <c r="BC117" s="23"/>
    </row>
    <row r="118" spans="1:55" ht="12" thickBot="1">
      <c r="A118" s="54">
        <v>93</v>
      </c>
      <c r="B118" s="76" t="s">
        <v>70</v>
      </c>
      <c r="C118" s="47">
        <v>2955.82</v>
      </c>
      <c r="D118" s="47">
        <v>2955.82</v>
      </c>
      <c r="E118" s="47">
        <v>2955.82</v>
      </c>
      <c r="F118" s="47"/>
      <c r="G118" s="47"/>
      <c r="H118" s="47"/>
      <c r="I118" s="47"/>
      <c r="J118" s="47"/>
      <c r="K118" s="47"/>
      <c r="L118" s="47"/>
      <c r="M118" s="47"/>
      <c r="N118" s="47"/>
      <c r="O118" s="47">
        <v>177.09</v>
      </c>
      <c r="P118" s="47">
        <f>1167.02+1167.02+1167.83</f>
        <v>3501.87</v>
      </c>
      <c r="Q118" s="73">
        <f t="shared" si="2"/>
        <v>12546.420000000002</v>
      </c>
      <c r="R118" s="61"/>
      <c r="S118" s="54">
        <v>94</v>
      </c>
      <c r="T118" s="76" t="s">
        <v>70</v>
      </c>
      <c r="U118" s="46">
        <v>5704.47</v>
      </c>
      <c r="V118" s="47">
        <v>2556.84</v>
      </c>
      <c r="W118" s="43">
        <v>2618.85</v>
      </c>
      <c r="X118" s="81"/>
      <c r="Y118" s="81"/>
      <c r="Z118" s="81"/>
      <c r="AA118" s="81"/>
      <c r="AB118" s="84"/>
      <c r="AC118" s="84"/>
      <c r="AD118" s="84"/>
      <c r="AE118" s="84"/>
      <c r="AF118" s="84"/>
      <c r="AG118" s="65">
        <f t="shared" si="3"/>
        <v>10880.160000000002</v>
      </c>
      <c r="BB118" s="15"/>
      <c r="BC118" s="23"/>
    </row>
    <row r="119" spans="1:55" ht="12" thickBot="1">
      <c r="A119" s="54">
        <v>94</v>
      </c>
      <c r="B119" s="76" t="s">
        <v>71</v>
      </c>
      <c r="C119" s="47">
        <v>3936.22</v>
      </c>
      <c r="D119" s="47">
        <v>3936.22</v>
      </c>
      <c r="E119" s="47">
        <v>3938.8</v>
      </c>
      <c r="F119" s="47"/>
      <c r="G119" s="47"/>
      <c r="H119" s="47"/>
      <c r="I119" s="47"/>
      <c r="J119" s="47"/>
      <c r="K119" s="47"/>
      <c r="L119" s="47"/>
      <c r="M119" s="47"/>
      <c r="N119" s="47"/>
      <c r="O119" s="47">
        <v>142.87</v>
      </c>
      <c r="P119" s="47">
        <f>1695.55+1695.55+1696.84</f>
        <v>5087.94</v>
      </c>
      <c r="Q119" s="73">
        <f t="shared" si="2"/>
        <v>17042.05</v>
      </c>
      <c r="R119" s="61"/>
      <c r="S119" s="54">
        <v>95</v>
      </c>
      <c r="T119" s="76" t="s">
        <v>71</v>
      </c>
      <c r="U119" s="46">
        <v>3777.04</v>
      </c>
      <c r="V119" s="47">
        <v>3364.84</v>
      </c>
      <c r="W119" s="43">
        <v>3481.83</v>
      </c>
      <c r="X119" s="81"/>
      <c r="Y119" s="81"/>
      <c r="Z119" s="81"/>
      <c r="AA119" s="81"/>
      <c r="AB119" s="84"/>
      <c r="AC119" s="84"/>
      <c r="AD119" s="84"/>
      <c r="AE119" s="84"/>
      <c r="AF119" s="84"/>
      <c r="AG119" s="65">
        <f t="shared" si="3"/>
        <v>10623.71</v>
      </c>
      <c r="BB119" s="15"/>
      <c r="BC119" s="23"/>
    </row>
    <row r="120" spans="1:55" ht="12" thickBot="1">
      <c r="A120" s="54">
        <v>95</v>
      </c>
      <c r="B120" s="76" t="s">
        <v>160</v>
      </c>
      <c r="C120" s="47">
        <v>5394.91</v>
      </c>
      <c r="D120" s="47">
        <v>5394.91</v>
      </c>
      <c r="E120" s="47">
        <v>5394.91</v>
      </c>
      <c r="F120" s="47"/>
      <c r="G120" s="47"/>
      <c r="H120" s="47"/>
      <c r="I120" s="47"/>
      <c r="J120" s="47"/>
      <c r="K120" s="47"/>
      <c r="L120" s="47"/>
      <c r="M120" s="47"/>
      <c r="N120" s="47"/>
      <c r="O120" s="47">
        <v>231.96</v>
      </c>
      <c r="P120" s="47">
        <f>3934.36+3934.36+3934.36</f>
        <v>11803.08</v>
      </c>
      <c r="Q120" s="73">
        <f t="shared" si="2"/>
        <v>28219.769999999997</v>
      </c>
      <c r="R120" s="61"/>
      <c r="S120" s="54">
        <v>96</v>
      </c>
      <c r="T120" s="76" t="s">
        <v>160</v>
      </c>
      <c r="U120" s="46">
        <v>7967.99</v>
      </c>
      <c r="V120" s="47">
        <v>4194.41</v>
      </c>
      <c r="W120" s="43">
        <v>4279.66</v>
      </c>
      <c r="X120" s="81"/>
      <c r="Y120" s="81"/>
      <c r="Z120" s="81"/>
      <c r="AA120" s="81"/>
      <c r="AB120" s="84"/>
      <c r="AC120" s="84"/>
      <c r="AD120" s="84"/>
      <c r="AE120" s="84"/>
      <c r="AF120" s="84"/>
      <c r="AG120" s="65">
        <f t="shared" si="3"/>
        <v>16442.059999999998</v>
      </c>
      <c r="BB120" s="15"/>
      <c r="BC120" s="23"/>
    </row>
    <row r="121" spans="1:55" ht="12" thickBot="1">
      <c r="A121" s="54">
        <v>96</v>
      </c>
      <c r="B121" s="76" t="s">
        <v>72</v>
      </c>
      <c r="C121" s="47">
        <v>22849.34</v>
      </c>
      <c r="D121" s="47">
        <v>22849.34</v>
      </c>
      <c r="E121" s="47">
        <v>22849.34</v>
      </c>
      <c r="F121" s="47"/>
      <c r="G121" s="47"/>
      <c r="H121" s="47"/>
      <c r="I121" s="47"/>
      <c r="J121" s="47"/>
      <c r="K121" s="47"/>
      <c r="L121" s="47"/>
      <c r="M121" s="47"/>
      <c r="N121" s="47"/>
      <c r="O121" s="47">
        <v>848.7</v>
      </c>
      <c r="P121" s="47">
        <f>6910.44+6910.44+6910.44</f>
        <v>20731.32</v>
      </c>
      <c r="Q121" s="73">
        <f t="shared" si="2"/>
        <v>90128.04000000001</v>
      </c>
      <c r="R121" s="61"/>
      <c r="S121" s="54">
        <v>97</v>
      </c>
      <c r="T121" s="76" t="s">
        <v>72</v>
      </c>
      <c r="U121" s="46">
        <v>40093.49</v>
      </c>
      <c r="V121" s="47">
        <v>19625.11</v>
      </c>
      <c r="W121" s="43">
        <v>20688.09</v>
      </c>
      <c r="X121" s="81"/>
      <c r="Y121" s="81"/>
      <c r="Z121" s="81"/>
      <c r="AA121" s="81"/>
      <c r="AB121" s="84"/>
      <c r="AC121" s="84"/>
      <c r="AD121" s="84"/>
      <c r="AE121" s="84"/>
      <c r="AF121" s="84"/>
      <c r="AG121" s="65">
        <f t="shared" si="3"/>
        <v>80406.69</v>
      </c>
      <c r="BB121" s="15"/>
      <c r="BC121" s="23"/>
    </row>
    <row r="122" spans="1:55" ht="12" thickBot="1">
      <c r="A122" s="54">
        <v>97</v>
      </c>
      <c r="B122" s="76" t="s">
        <v>73</v>
      </c>
      <c r="C122" s="47">
        <v>22200.9</v>
      </c>
      <c r="D122" s="47">
        <v>22200.9</v>
      </c>
      <c r="E122" s="47">
        <v>22200.9</v>
      </c>
      <c r="F122" s="47"/>
      <c r="G122" s="47"/>
      <c r="H122" s="47"/>
      <c r="I122" s="47"/>
      <c r="J122" s="47"/>
      <c r="K122" s="47"/>
      <c r="L122" s="47"/>
      <c r="M122" s="47"/>
      <c r="N122" s="47"/>
      <c r="O122" s="47">
        <v>762.26</v>
      </c>
      <c r="P122" s="47">
        <f>5888.37+5888.37+5888.37</f>
        <v>17665.11</v>
      </c>
      <c r="Q122" s="73">
        <f t="shared" si="2"/>
        <v>85030.07</v>
      </c>
      <c r="R122" s="61"/>
      <c r="S122" s="54">
        <v>98</v>
      </c>
      <c r="T122" s="76" t="s">
        <v>73</v>
      </c>
      <c r="U122" s="46">
        <v>48007.52</v>
      </c>
      <c r="V122" s="47">
        <v>23344.37</v>
      </c>
      <c r="W122" s="43">
        <v>27085.3</v>
      </c>
      <c r="X122" s="81"/>
      <c r="Y122" s="81"/>
      <c r="Z122" s="81"/>
      <c r="AA122" s="81"/>
      <c r="AB122" s="84"/>
      <c r="AC122" s="84"/>
      <c r="AD122" s="84"/>
      <c r="AE122" s="84"/>
      <c r="AF122" s="84"/>
      <c r="AG122" s="65">
        <f t="shared" si="3"/>
        <v>98437.19</v>
      </c>
      <c r="BB122" s="15"/>
      <c r="BC122" s="23"/>
    </row>
    <row r="123" spans="1:55" ht="12" thickBot="1">
      <c r="A123" s="54">
        <v>98</v>
      </c>
      <c r="B123" s="76" t="s">
        <v>74</v>
      </c>
      <c r="C123" s="47">
        <v>23488.32</v>
      </c>
      <c r="D123" s="47">
        <v>23488.32</v>
      </c>
      <c r="E123" s="47">
        <v>23488.32</v>
      </c>
      <c r="F123" s="47"/>
      <c r="G123" s="47"/>
      <c r="H123" s="47"/>
      <c r="I123" s="47"/>
      <c r="J123" s="47"/>
      <c r="K123" s="47"/>
      <c r="L123" s="47"/>
      <c r="M123" s="47"/>
      <c r="N123" s="47"/>
      <c r="O123" s="47">
        <v>876.72</v>
      </c>
      <c r="P123" s="47">
        <f>7183.07+7183.07+7183.07</f>
        <v>21549.21</v>
      </c>
      <c r="Q123" s="73">
        <f t="shared" si="2"/>
        <v>92890.88999999998</v>
      </c>
      <c r="R123" s="61"/>
      <c r="S123" s="54">
        <v>99</v>
      </c>
      <c r="T123" s="76" t="s">
        <v>74</v>
      </c>
      <c r="U123" s="46">
        <v>45165.62</v>
      </c>
      <c r="V123" s="47">
        <v>25010.17</v>
      </c>
      <c r="W123" s="43">
        <v>24939.44</v>
      </c>
      <c r="X123" s="81"/>
      <c r="Y123" s="81"/>
      <c r="Z123" s="81"/>
      <c r="AA123" s="81"/>
      <c r="AB123" s="84"/>
      <c r="AC123" s="84"/>
      <c r="AD123" s="84"/>
      <c r="AE123" s="84"/>
      <c r="AF123" s="84"/>
      <c r="AG123" s="65">
        <f t="shared" si="3"/>
        <v>95115.23000000001</v>
      </c>
      <c r="BB123" s="15"/>
      <c r="BC123" s="23"/>
    </row>
    <row r="124" spans="1:55" ht="12" thickBot="1">
      <c r="A124" s="54">
        <v>99</v>
      </c>
      <c r="B124" s="76" t="s">
        <v>75</v>
      </c>
      <c r="C124" s="47">
        <v>4341.28</v>
      </c>
      <c r="D124" s="47">
        <v>4341.28</v>
      </c>
      <c r="E124" s="47">
        <v>4341.28</v>
      </c>
      <c r="F124" s="47"/>
      <c r="G124" s="47"/>
      <c r="H124" s="47"/>
      <c r="I124" s="47"/>
      <c r="J124" s="47"/>
      <c r="K124" s="47"/>
      <c r="L124" s="47"/>
      <c r="M124" s="47"/>
      <c r="N124" s="47"/>
      <c r="O124" s="47">
        <v>517.98</v>
      </c>
      <c r="P124" s="47"/>
      <c r="Q124" s="73">
        <f t="shared" si="2"/>
        <v>13541.82</v>
      </c>
      <c r="R124" s="61"/>
      <c r="S124" s="54">
        <v>100</v>
      </c>
      <c r="T124" s="76" t="s">
        <v>75</v>
      </c>
      <c r="U124" s="46">
        <v>4192.71</v>
      </c>
      <c r="V124" s="47">
        <v>3809.29</v>
      </c>
      <c r="W124" s="43">
        <v>3880.16</v>
      </c>
      <c r="X124" s="81"/>
      <c r="Y124" s="81"/>
      <c r="Z124" s="81"/>
      <c r="AA124" s="81"/>
      <c r="AB124" s="84"/>
      <c r="AC124" s="84"/>
      <c r="AD124" s="84"/>
      <c r="AE124" s="84"/>
      <c r="AF124" s="84"/>
      <c r="AG124" s="65">
        <f t="shared" si="3"/>
        <v>11882.16</v>
      </c>
      <c r="BB124" s="15"/>
      <c r="BC124" s="23"/>
    </row>
    <row r="125" spans="1:55" ht="12" thickBot="1">
      <c r="A125" s="54">
        <v>100</v>
      </c>
      <c r="B125" s="76" t="s">
        <v>174</v>
      </c>
      <c r="C125" s="47">
        <v>33915.79</v>
      </c>
      <c r="D125" s="47">
        <v>33915.79</v>
      </c>
      <c r="E125" s="47">
        <v>33915.79</v>
      </c>
      <c r="F125" s="47"/>
      <c r="G125" s="47"/>
      <c r="H125" s="47"/>
      <c r="I125" s="47"/>
      <c r="J125" s="47"/>
      <c r="K125" s="47"/>
      <c r="L125" s="47"/>
      <c r="M125" s="47"/>
      <c r="N125" s="47"/>
      <c r="O125" s="47">
        <v>2660.88</v>
      </c>
      <c r="P125" s="47"/>
      <c r="Q125" s="73">
        <f t="shared" si="2"/>
        <v>104408.25</v>
      </c>
      <c r="R125" s="61"/>
      <c r="S125" s="54">
        <v>101</v>
      </c>
      <c r="T125" s="76" t="s">
        <v>174</v>
      </c>
      <c r="U125" s="46">
        <v>26190.1</v>
      </c>
      <c r="V125" s="47">
        <v>24080.32</v>
      </c>
      <c r="W125" s="43">
        <v>24733.49</v>
      </c>
      <c r="X125" s="81"/>
      <c r="Y125" s="81"/>
      <c r="Z125" s="81"/>
      <c r="AA125" s="81"/>
      <c r="AB125" s="84"/>
      <c r="AC125" s="84"/>
      <c r="AD125" s="84"/>
      <c r="AE125" s="84"/>
      <c r="AF125" s="84"/>
      <c r="AG125" s="65">
        <f t="shared" si="3"/>
        <v>75003.91</v>
      </c>
      <c r="BB125" s="15"/>
      <c r="BC125" s="23"/>
    </row>
    <row r="126" spans="1:55" ht="12" thickBot="1">
      <c r="A126" s="54">
        <v>101</v>
      </c>
      <c r="B126" s="76" t="s">
        <v>76</v>
      </c>
      <c r="C126" s="47">
        <v>37020.48</v>
      </c>
      <c r="D126" s="47">
        <v>37020.48</v>
      </c>
      <c r="E126" s="47">
        <v>37020.48</v>
      </c>
      <c r="F126" s="47"/>
      <c r="G126" s="47"/>
      <c r="H126" s="47"/>
      <c r="I126" s="47"/>
      <c r="J126" s="47"/>
      <c r="K126" s="47"/>
      <c r="L126" s="47"/>
      <c r="M126" s="47"/>
      <c r="N126" s="47"/>
      <c r="O126" s="47">
        <v>1508.28</v>
      </c>
      <c r="P126" s="47">
        <f>607.48+607.48+607.48</f>
        <v>1822.44</v>
      </c>
      <c r="Q126" s="73">
        <f t="shared" si="2"/>
        <v>114392.16</v>
      </c>
      <c r="R126" s="61"/>
      <c r="S126" s="54">
        <v>102</v>
      </c>
      <c r="T126" s="76" t="s">
        <v>76</v>
      </c>
      <c r="U126" s="46">
        <v>31020.22</v>
      </c>
      <c r="V126" s="47">
        <v>28779.57</v>
      </c>
      <c r="W126" s="43">
        <v>29484.06</v>
      </c>
      <c r="X126" s="81"/>
      <c r="Y126" s="81"/>
      <c r="Z126" s="81"/>
      <c r="AA126" s="81"/>
      <c r="AB126" s="84"/>
      <c r="AC126" s="84"/>
      <c r="AD126" s="84"/>
      <c r="AE126" s="84"/>
      <c r="AF126" s="84"/>
      <c r="AG126" s="65">
        <f t="shared" si="3"/>
        <v>89283.85</v>
      </c>
      <c r="BB126" s="15"/>
      <c r="BC126" s="23"/>
    </row>
    <row r="127" spans="1:55" ht="12" thickBot="1">
      <c r="A127" s="54">
        <v>102</v>
      </c>
      <c r="B127" s="76" t="s">
        <v>136</v>
      </c>
      <c r="C127" s="47">
        <v>41739.84</v>
      </c>
      <c r="D127" s="47">
        <v>41739.84</v>
      </c>
      <c r="E127" s="47">
        <v>41739.84</v>
      </c>
      <c r="F127" s="47"/>
      <c r="G127" s="47"/>
      <c r="H127" s="47"/>
      <c r="I127" s="47"/>
      <c r="J127" s="47"/>
      <c r="K127" s="47"/>
      <c r="L127" s="47"/>
      <c r="M127" s="47"/>
      <c r="N127" s="47"/>
      <c r="O127" s="47">
        <v>3179.73</v>
      </c>
      <c r="P127" s="47"/>
      <c r="Q127" s="73">
        <f t="shared" si="2"/>
        <v>128399.24999999999</v>
      </c>
      <c r="R127" s="61"/>
      <c r="S127" s="54">
        <v>103</v>
      </c>
      <c r="T127" s="76" t="s">
        <v>136</v>
      </c>
      <c r="U127" s="46">
        <v>35419.29</v>
      </c>
      <c r="V127" s="47">
        <v>33125.19</v>
      </c>
      <c r="W127" s="43">
        <v>33899.37</v>
      </c>
      <c r="X127" s="81"/>
      <c r="Y127" s="81"/>
      <c r="Z127" s="81"/>
      <c r="AA127" s="81"/>
      <c r="AB127" s="84"/>
      <c r="AC127" s="84"/>
      <c r="AD127" s="84"/>
      <c r="AE127" s="84"/>
      <c r="AF127" s="84"/>
      <c r="AG127" s="65">
        <f t="shared" si="3"/>
        <v>102443.85</v>
      </c>
      <c r="BB127" s="15"/>
      <c r="BC127" s="23"/>
    </row>
    <row r="128" spans="1:55" ht="12" thickBot="1">
      <c r="A128" s="54">
        <v>103</v>
      </c>
      <c r="B128" s="76" t="s">
        <v>77</v>
      </c>
      <c r="C128" s="47">
        <v>25181.76</v>
      </c>
      <c r="D128" s="47">
        <v>25181.76</v>
      </c>
      <c r="E128" s="47">
        <v>25181.76</v>
      </c>
      <c r="F128" s="47"/>
      <c r="G128" s="47"/>
      <c r="H128" s="47"/>
      <c r="I128" s="47"/>
      <c r="J128" s="47"/>
      <c r="K128" s="47"/>
      <c r="L128" s="47"/>
      <c r="M128" s="47"/>
      <c r="N128" s="47"/>
      <c r="O128" s="47">
        <v>801.66</v>
      </c>
      <c r="P128" s="47"/>
      <c r="Q128" s="73">
        <f t="shared" si="2"/>
        <v>76346.94</v>
      </c>
      <c r="R128" s="61"/>
      <c r="S128" s="54">
        <v>104</v>
      </c>
      <c r="T128" s="76" t="s">
        <v>77</v>
      </c>
      <c r="U128" s="46">
        <v>20892.23</v>
      </c>
      <c r="V128" s="47">
        <v>19415.09</v>
      </c>
      <c r="W128" s="43">
        <v>25088.79</v>
      </c>
      <c r="X128" s="81"/>
      <c r="Y128" s="81"/>
      <c r="Z128" s="81"/>
      <c r="AA128" s="81"/>
      <c r="AB128" s="84"/>
      <c r="AC128" s="84"/>
      <c r="AD128" s="84"/>
      <c r="AE128" s="84"/>
      <c r="AF128" s="84"/>
      <c r="AG128" s="65">
        <f t="shared" si="3"/>
        <v>65396.11</v>
      </c>
      <c r="BB128" s="15"/>
      <c r="BC128" s="23"/>
    </row>
    <row r="129" spans="1:55" ht="12" thickBot="1">
      <c r="A129" s="54">
        <v>104</v>
      </c>
      <c r="B129" s="76" t="s">
        <v>131</v>
      </c>
      <c r="C129" s="47">
        <v>1623.18</v>
      </c>
      <c r="D129" s="47">
        <v>1623.18</v>
      </c>
      <c r="E129" s="47">
        <v>1623.18</v>
      </c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73">
        <f t="shared" si="2"/>
        <v>4869.54</v>
      </c>
      <c r="R129" s="61"/>
      <c r="S129" s="54">
        <v>105</v>
      </c>
      <c r="T129" s="76" t="s">
        <v>131</v>
      </c>
      <c r="U129" s="46">
        <v>1615.28</v>
      </c>
      <c r="V129" s="47">
        <v>1502.23</v>
      </c>
      <c r="W129" s="43">
        <v>1539.85</v>
      </c>
      <c r="X129" s="81"/>
      <c r="Y129" s="81"/>
      <c r="Z129" s="81"/>
      <c r="AA129" s="81"/>
      <c r="AB129" s="84"/>
      <c r="AC129" s="84"/>
      <c r="AD129" s="84"/>
      <c r="AE129" s="84"/>
      <c r="AF129" s="84"/>
      <c r="AG129" s="65">
        <f t="shared" si="3"/>
        <v>4657.360000000001</v>
      </c>
      <c r="BB129" s="15"/>
      <c r="BC129" s="23"/>
    </row>
    <row r="130" spans="1:55" ht="12" thickBot="1">
      <c r="A130" s="54">
        <v>105</v>
      </c>
      <c r="B130" s="76" t="s">
        <v>78</v>
      </c>
      <c r="C130" s="47">
        <v>16130.88</v>
      </c>
      <c r="D130" s="47">
        <v>16130.88</v>
      </c>
      <c r="E130" s="47">
        <v>16130.88</v>
      </c>
      <c r="F130" s="47"/>
      <c r="G130" s="47"/>
      <c r="H130" s="47"/>
      <c r="I130" s="47"/>
      <c r="J130" s="47"/>
      <c r="K130" s="47"/>
      <c r="L130" s="47"/>
      <c r="M130" s="47"/>
      <c r="N130" s="47"/>
      <c r="O130" s="47">
        <v>617.28</v>
      </c>
      <c r="P130" s="47">
        <f>831.97+831.97+831.97</f>
        <v>2495.91</v>
      </c>
      <c r="Q130" s="73">
        <f t="shared" si="2"/>
        <v>51505.83</v>
      </c>
      <c r="R130" s="61"/>
      <c r="S130" s="54">
        <v>106</v>
      </c>
      <c r="T130" s="76" t="s">
        <v>78</v>
      </c>
      <c r="U130" s="46">
        <v>14892.41</v>
      </c>
      <c r="V130" s="47">
        <v>12900.71</v>
      </c>
      <c r="W130" s="43">
        <v>12842.59</v>
      </c>
      <c r="X130" s="81"/>
      <c r="Y130" s="81"/>
      <c r="Z130" s="81"/>
      <c r="AA130" s="81"/>
      <c r="AB130" s="84"/>
      <c r="AC130" s="84"/>
      <c r="AD130" s="84"/>
      <c r="AE130" s="84"/>
      <c r="AF130" s="84"/>
      <c r="AG130" s="65">
        <f t="shared" si="3"/>
        <v>40635.71</v>
      </c>
      <c r="BB130" s="15"/>
      <c r="BC130" s="23"/>
    </row>
    <row r="131" spans="1:55" ht="12" thickBot="1">
      <c r="A131" s="54">
        <v>106</v>
      </c>
      <c r="B131" s="76" t="s">
        <v>79</v>
      </c>
      <c r="C131" s="47">
        <v>1424.28</v>
      </c>
      <c r="D131" s="47">
        <v>1424.28</v>
      </c>
      <c r="E131" s="47">
        <v>1424.28</v>
      </c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73">
        <f t="shared" si="2"/>
        <v>4272.84</v>
      </c>
      <c r="R131" s="61"/>
      <c r="S131" s="54">
        <v>107</v>
      </c>
      <c r="T131" s="76" t="s">
        <v>79</v>
      </c>
      <c r="U131" s="46">
        <v>1445.3</v>
      </c>
      <c r="V131" s="47">
        <v>1303.28</v>
      </c>
      <c r="W131" s="43">
        <v>1349.75</v>
      </c>
      <c r="X131" s="81"/>
      <c r="Y131" s="81"/>
      <c r="Z131" s="81"/>
      <c r="AA131" s="81"/>
      <c r="AB131" s="84"/>
      <c r="AC131" s="84"/>
      <c r="AD131" s="84"/>
      <c r="AE131" s="84"/>
      <c r="AF131" s="84"/>
      <c r="AG131" s="65">
        <f t="shared" si="3"/>
        <v>4098.33</v>
      </c>
      <c r="BB131" s="15"/>
      <c r="BC131" s="23"/>
    </row>
    <row r="132" spans="1:55" ht="12" thickBot="1">
      <c r="A132" s="54">
        <v>107</v>
      </c>
      <c r="B132" s="76" t="s">
        <v>80</v>
      </c>
      <c r="C132" s="47">
        <v>26646.72</v>
      </c>
      <c r="D132" s="47">
        <v>26646.72</v>
      </c>
      <c r="E132" s="47">
        <v>26646.72</v>
      </c>
      <c r="F132" s="47"/>
      <c r="G132" s="47"/>
      <c r="H132" s="47"/>
      <c r="I132" s="47"/>
      <c r="J132" s="47"/>
      <c r="K132" s="47"/>
      <c r="L132" s="47"/>
      <c r="M132" s="47"/>
      <c r="N132" s="47"/>
      <c r="O132" s="47">
        <v>2545.65</v>
      </c>
      <c r="P132" s="47"/>
      <c r="Q132" s="73">
        <f t="shared" si="2"/>
        <v>82485.81</v>
      </c>
      <c r="R132" s="61"/>
      <c r="S132" s="54">
        <v>108</v>
      </c>
      <c r="T132" s="76" t="s">
        <v>80</v>
      </c>
      <c r="U132" s="46">
        <v>22669.46</v>
      </c>
      <c r="V132" s="47">
        <v>25796.57</v>
      </c>
      <c r="W132" s="43">
        <v>22572.36</v>
      </c>
      <c r="X132" s="81"/>
      <c r="Y132" s="81"/>
      <c r="Z132" s="81"/>
      <c r="AA132" s="81"/>
      <c r="AB132" s="84"/>
      <c r="AC132" s="84"/>
      <c r="AD132" s="84"/>
      <c r="AE132" s="84"/>
      <c r="AF132" s="84"/>
      <c r="AG132" s="65">
        <f t="shared" si="3"/>
        <v>71038.39</v>
      </c>
      <c r="BB132" s="15"/>
      <c r="BC132" s="23"/>
    </row>
    <row r="133" spans="1:55" ht="12" thickBot="1">
      <c r="A133" s="54">
        <v>108</v>
      </c>
      <c r="B133" s="76" t="s">
        <v>81</v>
      </c>
      <c r="C133" s="47">
        <v>37502.4</v>
      </c>
      <c r="D133" s="47">
        <v>37502.4</v>
      </c>
      <c r="E133" s="47">
        <v>37502.4</v>
      </c>
      <c r="F133" s="47"/>
      <c r="G133" s="47"/>
      <c r="H133" s="47"/>
      <c r="I133" s="47"/>
      <c r="J133" s="47"/>
      <c r="K133" s="47"/>
      <c r="L133" s="47"/>
      <c r="M133" s="47"/>
      <c r="N133" s="47"/>
      <c r="O133" s="47">
        <v>1530.51</v>
      </c>
      <c r="P133" s="47"/>
      <c r="Q133" s="73">
        <f t="shared" si="2"/>
        <v>114037.71</v>
      </c>
      <c r="R133" s="61"/>
      <c r="S133" s="54">
        <v>109</v>
      </c>
      <c r="T133" s="76" t="s">
        <v>81</v>
      </c>
      <c r="U133" s="46">
        <v>31201.16</v>
      </c>
      <c r="V133" s="47">
        <v>29050.69</v>
      </c>
      <c r="W133" s="43">
        <v>30090.36</v>
      </c>
      <c r="X133" s="81"/>
      <c r="Y133" s="81"/>
      <c r="Z133" s="81"/>
      <c r="AA133" s="81"/>
      <c r="AB133" s="84"/>
      <c r="AC133" s="84"/>
      <c r="AD133" s="84"/>
      <c r="AE133" s="84"/>
      <c r="AF133" s="84"/>
      <c r="AG133" s="65">
        <f t="shared" si="3"/>
        <v>90342.20999999999</v>
      </c>
      <c r="BB133" s="15"/>
      <c r="BC133" s="23"/>
    </row>
    <row r="134" spans="1:55" ht="12" thickBot="1">
      <c r="A134" s="54">
        <v>109</v>
      </c>
      <c r="B134" s="76" t="s">
        <v>82</v>
      </c>
      <c r="C134" s="47">
        <v>23768.68</v>
      </c>
      <c r="D134" s="47">
        <v>23768.68</v>
      </c>
      <c r="E134" s="47">
        <v>23768.68</v>
      </c>
      <c r="F134" s="47"/>
      <c r="G134" s="47"/>
      <c r="H134" s="47"/>
      <c r="I134" s="47"/>
      <c r="J134" s="47"/>
      <c r="K134" s="47"/>
      <c r="L134" s="47"/>
      <c r="M134" s="47"/>
      <c r="N134" s="47"/>
      <c r="O134" s="47">
        <v>2194.92</v>
      </c>
      <c r="P134" s="47"/>
      <c r="Q134" s="73">
        <f t="shared" si="2"/>
        <v>73500.96</v>
      </c>
      <c r="R134" s="61"/>
      <c r="S134" s="54">
        <v>110</v>
      </c>
      <c r="T134" s="76" t="s">
        <v>82</v>
      </c>
      <c r="U134" s="46">
        <v>23798.69</v>
      </c>
      <c r="V134" s="47">
        <v>30047.61</v>
      </c>
      <c r="W134" s="43">
        <v>21466.87</v>
      </c>
      <c r="X134" s="81"/>
      <c r="Y134" s="81"/>
      <c r="Z134" s="81"/>
      <c r="AA134" s="81"/>
      <c r="AB134" s="84"/>
      <c r="AC134" s="84"/>
      <c r="AD134" s="84"/>
      <c r="AE134" s="84"/>
      <c r="AF134" s="84"/>
      <c r="AG134" s="65">
        <f t="shared" si="3"/>
        <v>75313.17</v>
      </c>
      <c r="BB134" s="15"/>
      <c r="BC134" s="23"/>
    </row>
    <row r="135" spans="1:55" ht="12" thickBot="1">
      <c r="A135" s="54">
        <v>110</v>
      </c>
      <c r="B135" s="76" t="s">
        <v>83</v>
      </c>
      <c r="C135" s="47">
        <v>9588.48</v>
      </c>
      <c r="D135" s="47">
        <v>9588.48</v>
      </c>
      <c r="E135" s="47">
        <v>9588.48</v>
      </c>
      <c r="F135" s="47"/>
      <c r="G135" s="47"/>
      <c r="H135" s="47"/>
      <c r="I135" s="47"/>
      <c r="J135" s="47"/>
      <c r="K135" s="47"/>
      <c r="L135" s="47"/>
      <c r="M135" s="47"/>
      <c r="N135" s="47"/>
      <c r="O135" s="47">
        <v>1193.76</v>
      </c>
      <c r="P135" s="66">
        <f>798.39+798.39+798.39</f>
        <v>2395.17</v>
      </c>
      <c r="Q135" s="73">
        <f t="shared" si="2"/>
        <v>32354.369999999995</v>
      </c>
      <c r="R135" s="61"/>
      <c r="S135" s="54">
        <v>111</v>
      </c>
      <c r="T135" s="76" t="s">
        <v>83</v>
      </c>
      <c r="U135" s="46">
        <v>8305.43</v>
      </c>
      <c r="V135" s="47">
        <v>14261.8</v>
      </c>
      <c r="W135" s="43">
        <v>7855.98</v>
      </c>
      <c r="X135" s="81"/>
      <c r="Y135" s="81"/>
      <c r="Z135" s="81"/>
      <c r="AA135" s="81"/>
      <c r="AB135" s="84"/>
      <c r="AC135" s="84"/>
      <c r="AD135" s="84"/>
      <c r="AE135" s="84"/>
      <c r="AF135" s="84"/>
      <c r="AG135" s="65">
        <f t="shared" si="3"/>
        <v>30423.21</v>
      </c>
      <c r="BB135" s="15"/>
      <c r="BC135" s="23"/>
    </row>
    <row r="136" spans="1:55" ht="12" thickBot="1">
      <c r="A136" s="54">
        <v>111</v>
      </c>
      <c r="B136" s="76" t="s">
        <v>84</v>
      </c>
      <c r="C136" s="47">
        <v>28417.92</v>
      </c>
      <c r="D136" s="47">
        <v>28417.92</v>
      </c>
      <c r="E136" s="47">
        <v>28417.92</v>
      </c>
      <c r="F136" s="47"/>
      <c r="G136" s="47"/>
      <c r="H136" s="47"/>
      <c r="I136" s="47"/>
      <c r="J136" s="47"/>
      <c r="K136" s="47"/>
      <c r="L136" s="47"/>
      <c r="M136" s="47"/>
      <c r="N136" s="47"/>
      <c r="O136" s="47">
        <v>2120.07</v>
      </c>
      <c r="P136" s="47"/>
      <c r="Q136" s="73">
        <f t="shared" si="2"/>
        <v>87373.83</v>
      </c>
      <c r="R136" s="61"/>
      <c r="S136" s="54">
        <v>112</v>
      </c>
      <c r="T136" s="76" t="s">
        <v>84</v>
      </c>
      <c r="U136" s="46">
        <v>25844.69</v>
      </c>
      <c r="V136" s="47">
        <v>26230.07</v>
      </c>
      <c r="W136" s="43">
        <v>29594.96</v>
      </c>
      <c r="X136" s="81"/>
      <c r="Y136" s="81"/>
      <c r="Z136" s="81"/>
      <c r="AA136" s="81"/>
      <c r="AB136" s="84"/>
      <c r="AC136" s="84"/>
      <c r="AD136" s="84"/>
      <c r="AE136" s="84"/>
      <c r="AF136" s="84"/>
      <c r="AG136" s="65">
        <f t="shared" si="3"/>
        <v>81669.72</v>
      </c>
      <c r="BB136" s="15"/>
      <c r="BC136" s="23"/>
    </row>
    <row r="137" spans="1:55" ht="12" thickBot="1">
      <c r="A137" s="54">
        <v>112</v>
      </c>
      <c r="B137" s="76" t="s">
        <v>85</v>
      </c>
      <c r="C137" s="47">
        <v>12523.75</v>
      </c>
      <c r="D137" s="47">
        <v>12523.75</v>
      </c>
      <c r="E137" s="47">
        <v>12523.75</v>
      </c>
      <c r="F137" s="47"/>
      <c r="G137" s="47"/>
      <c r="H137" s="47"/>
      <c r="I137" s="47"/>
      <c r="J137" s="47"/>
      <c r="K137" s="47"/>
      <c r="L137" s="47"/>
      <c r="M137" s="47"/>
      <c r="N137" s="47"/>
      <c r="O137" s="47">
        <v>594.9</v>
      </c>
      <c r="P137" s="47">
        <f>891.8+891.8+891.8</f>
        <v>2675.3999999999996</v>
      </c>
      <c r="Q137" s="73">
        <f t="shared" si="2"/>
        <v>40841.55</v>
      </c>
      <c r="R137" s="61"/>
      <c r="S137" s="54">
        <v>113</v>
      </c>
      <c r="T137" s="76" t="s">
        <v>85</v>
      </c>
      <c r="U137" s="46">
        <v>11648.3</v>
      </c>
      <c r="V137" s="47">
        <v>9800.82</v>
      </c>
      <c r="W137" s="43">
        <v>10247.54</v>
      </c>
      <c r="X137" s="81"/>
      <c r="Y137" s="81"/>
      <c r="Z137" s="81"/>
      <c r="AA137" s="81"/>
      <c r="AB137" s="84"/>
      <c r="AC137" s="84"/>
      <c r="AD137" s="84"/>
      <c r="AE137" s="84"/>
      <c r="AF137" s="84"/>
      <c r="AG137" s="65">
        <f t="shared" si="3"/>
        <v>31696.66</v>
      </c>
      <c r="BB137" s="15"/>
      <c r="BC137" s="23"/>
    </row>
    <row r="138" spans="1:55" ht="12" thickBot="1">
      <c r="A138" s="54">
        <v>113</v>
      </c>
      <c r="B138" s="76" t="s">
        <v>86</v>
      </c>
      <c r="C138" s="47">
        <v>16296</v>
      </c>
      <c r="D138" s="47">
        <v>16296</v>
      </c>
      <c r="E138" s="47">
        <v>16296</v>
      </c>
      <c r="F138" s="47"/>
      <c r="G138" s="47"/>
      <c r="H138" s="47"/>
      <c r="I138" s="47"/>
      <c r="J138" s="47"/>
      <c r="K138" s="47"/>
      <c r="L138" s="47"/>
      <c r="M138" s="47"/>
      <c r="N138" s="47"/>
      <c r="O138" s="47">
        <v>1235.91</v>
      </c>
      <c r="P138" s="47"/>
      <c r="Q138" s="73">
        <f t="shared" si="2"/>
        <v>50123.91</v>
      </c>
      <c r="R138" s="61"/>
      <c r="S138" s="54">
        <v>114</v>
      </c>
      <c r="T138" s="76" t="s">
        <v>86</v>
      </c>
      <c r="U138" s="46">
        <v>16531.6</v>
      </c>
      <c r="V138" s="47">
        <v>13473.58</v>
      </c>
      <c r="W138" s="43">
        <v>13782.33</v>
      </c>
      <c r="X138" s="81"/>
      <c r="Y138" s="81"/>
      <c r="Z138" s="81"/>
      <c r="AA138" s="81"/>
      <c r="AB138" s="84"/>
      <c r="AC138" s="84"/>
      <c r="AD138" s="84"/>
      <c r="AE138" s="84"/>
      <c r="AF138" s="84"/>
      <c r="AG138" s="65">
        <f t="shared" si="3"/>
        <v>43787.51</v>
      </c>
      <c r="BB138" s="15"/>
      <c r="BC138" s="23"/>
    </row>
    <row r="139" spans="1:55" ht="12" thickBot="1">
      <c r="A139" s="54">
        <v>114</v>
      </c>
      <c r="B139" s="76" t="s">
        <v>87</v>
      </c>
      <c r="C139" s="47">
        <v>13386.24</v>
      </c>
      <c r="D139" s="47">
        <v>13386.24</v>
      </c>
      <c r="E139" s="47">
        <v>13386.24</v>
      </c>
      <c r="F139" s="47"/>
      <c r="G139" s="47"/>
      <c r="H139" s="47"/>
      <c r="I139" s="47"/>
      <c r="J139" s="47"/>
      <c r="K139" s="47"/>
      <c r="L139" s="47"/>
      <c r="M139" s="47"/>
      <c r="N139" s="47"/>
      <c r="O139" s="47">
        <v>893.94</v>
      </c>
      <c r="P139" s="47"/>
      <c r="Q139" s="73">
        <f t="shared" si="2"/>
        <v>41052.66</v>
      </c>
      <c r="R139" s="61"/>
      <c r="S139" s="54">
        <v>115</v>
      </c>
      <c r="T139" s="76" t="s">
        <v>87</v>
      </c>
      <c r="U139" s="46">
        <v>11370.68</v>
      </c>
      <c r="V139" s="47">
        <v>11010.02</v>
      </c>
      <c r="W139" s="43">
        <v>10677.9</v>
      </c>
      <c r="X139" s="81"/>
      <c r="Y139" s="81"/>
      <c r="Z139" s="81"/>
      <c r="AA139" s="81"/>
      <c r="AB139" s="84"/>
      <c r="AC139" s="84"/>
      <c r="AD139" s="84"/>
      <c r="AE139" s="84"/>
      <c r="AF139" s="84"/>
      <c r="AG139" s="65">
        <f t="shared" si="3"/>
        <v>33058.6</v>
      </c>
      <c r="BB139" s="15"/>
      <c r="BC139" s="23"/>
    </row>
    <row r="140" spans="1:55" ht="12" thickBot="1">
      <c r="A140" s="54">
        <v>115</v>
      </c>
      <c r="B140" s="76" t="s">
        <v>88</v>
      </c>
      <c r="C140" s="47">
        <v>10757.74</v>
      </c>
      <c r="D140" s="47">
        <v>10757.74</v>
      </c>
      <c r="E140" s="47">
        <v>10757.74</v>
      </c>
      <c r="F140" s="47"/>
      <c r="G140" s="47"/>
      <c r="H140" s="47"/>
      <c r="I140" s="47"/>
      <c r="J140" s="47"/>
      <c r="K140" s="47"/>
      <c r="L140" s="47"/>
      <c r="M140" s="47"/>
      <c r="N140" s="47"/>
      <c r="O140" s="47">
        <v>922.53</v>
      </c>
      <c r="P140" s="47"/>
      <c r="Q140" s="73">
        <f t="shared" si="2"/>
        <v>33195.75</v>
      </c>
      <c r="R140" s="61"/>
      <c r="S140" s="54">
        <v>116</v>
      </c>
      <c r="T140" s="76" t="s">
        <v>88</v>
      </c>
      <c r="U140" s="46">
        <v>10190</v>
      </c>
      <c r="V140" s="47">
        <v>9416.64</v>
      </c>
      <c r="W140" s="43">
        <v>9823.75</v>
      </c>
      <c r="X140" s="81"/>
      <c r="Y140" s="81"/>
      <c r="Z140" s="81"/>
      <c r="AA140" s="81"/>
      <c r="AB140" s="84"/>
      <c r="AC140" s="84"/>
      <c r="AD140" s="84"/>
      <c r="AE140" s="84"/>
      <c r="AF140" s="84"/>
      <c r="AG140" s="65">
        <f t="shared" si="3"/>
        <v>29430.39</v>
      </c>
      <c r="BB140" s="15"/>
      <c r="BC140" s="23"/>
    </row>
    <row r="141" spans="1:55" ht="12" thickBot="1">
      <c r="A141" s="54">
        <v>116</v>
      </c>
      <c r="B141" s="76" t="s">
        <v>156</v>
      </c>
      <c r="C141" s="47">
        <v>16045.88</v>
      </c>
      <c r="D141" s="47">
        <v>16045.88</v>
      </c>
      <c r="E141" s="47">
        <v>16045.88</v>
      </c>
      <c r="F141" s="47"/>
      <c r="G141" s="47"/>
      <c r="H141" s="47"/>
      <c r="I141" s="47"/>
      <c r="J141" s="47"/>
      <c r="K141" s="47"/>
      <c r="L141" s="47"/>
      <c r="M141" s="47"/>
      <c r="N141" s="47"/>
      <c r="O141" s="47">
        <v>493.71</v>
      </c>
      <c r="P141" s="47">
        <f>1299.59</f>
        <v>1299.59</v>
      </c>
      <c r="Q141" s="73">
        <f t="shared" si="2"/>
        <v>49930.939999999995</v>
      </c>
      <c r="R141" s="61"/>
      <c r="S141" s="54">
        <v>117</v>
      </c>
      <c r="T141" s="76" t="s">
        <v>156</v>
      </c>
      <c r="U141" s="46">
        <v>28925.88</v>
      </c>
      <c r="V141" s="47">
        <v>13656.5</v>
      </c>
      <c r="W141" s="43">
        <v>14239.8</v>
      </c>
      <c r="X141" s="81"/>
      <c r="Y141" s="81"/>
      <c r="Z141" s="81"/>
      <c r="AA141" s="81"/>
      <c r="AB141" s="84"/>
      <c r="AC141" s="84"/>
      <c r="AD141" s="84"/>
      <c r="AE141" s="84"/>
      <c r="AF141" s="84"/>
      <c r="AG141" s="65">
        <f t="shared" si="3"/>
        <v>56822.18000000001</v>
      </c>
      <c r="BB141" s="15"/>
      <c r="BC141" s="23"/>
    </row>
    <row r="142" spans="1:55" ht="12" thickBot="1">
      <c r="A142" s="54">
        <v>117</v>
      </c>
      <c r="B142" s="76" t="s">
        <v>89</v>
      </c>
      <c r="C142" s="47">
        <v>21592.88</v>
      </c>
      <c r="D142" s="47">
        <v>21592.88</v>
      </c>
      <c r="E142" s="47">
        <v>21592.88</v>
      </c>
      <c r="F142" s="47"/>
      <c r="G142" s="47"/>
      <c r="H142" s="47"/>
      <c r="I142" s="47"/>
      <c r="J142" s="47"/>
      <c r="K142" s="47"/>
      <c r="L142" s="47"/>
      <c r="M142" s="47"/>
      <c r="N142" s="47"/>
      <c r="O142" s="47">
        <v>625.29</v>
      </c>
      <c r="P142" s="47">
        <f>4759+4759+4759</f>
        <v>14277</v>
      </c>
      <c r="Q142" s="73">
        <f t="shared" si="2"/>
        <v>79680.93</v>
      </c>
      <c r="R142" s="61"/>
      <c r="S142" s="54">
        <v>118</v>
      </c>
      <c r="T142" s="76" t="s">
        <v>89</v>
      </c>
      <c r="U142" s="46">
        <v>40437.51</v>
      </c>
      <c r="V142" s="47">
        <v>18427.95</v>
      </c>
      <c r="W142" s="43">
        <v>19143.42</v>
      </c>
      <c r="X142" s="81"/>
      <c r="Y142" s="81"/>
      <c r="Z142" s="81"/>
      <c r="AA142" s="81"/>
      <c r="AB142" s="84"/>
      <c r="AC142" s="84"/>
      <c r="AD142" s="84"/>
      <c r="AE142" s="84"/>
      <c r="AF142" s="84"/>
      <c r="AG142" s="65">
        <f t="shared" si="3"/>
        <v>78008.88</v>
      </c>
      <c r="BB142" s="15"/>
      <c r="BC142" s="23"/>
    </row>
    <row r="143" spans="1:55" ht="12" thickBot="1">
      <c r="A143" s="54">
        <v>118</v>
      </c>
      <c r="B143" s="76" t="s">
        <v>90</v>
      </c>
      <c r="C143" s="47">
        <v>6546.07</v>
      </c>
      <c r="D143" s="47">
        <v>6546.07</v>
      </c>
      <c r="E143" s="47">
        <v>6546.07</v>
      </c>
      <c r="F143" s="47"/>
      <c r="G143" s="47"/>
      <c r="H143" s="47"/>
      <c r="I143" s="47"/>
      <c r="J143" s="47"/>
      <c r="K143" s="47"/>
      <c r="L143" s="47"/>
      <c r="M143" s="47"/>
      <c r="N143" s="47"/>
      <c r="O143" s="47">
        <v>221.58</v>
      </c>
      <c r="P143" s="47">
        <f>2062.19+2062.19+2062.19</f>
        <v>6186.57</v>
      </c>
      <c r="Q143" s="73">
        <f t="shared" si="2"/>
        <v>26046.36</v>
      </c>
      <c r="R143" s="61"/>
      <c r="S143" s="54">
        <v>119</v>
      </c>
      <c r="T143" s="76" t="s">
        <v>90</v>
      </c>
      <c r="U143" s="46">
        <v>12184.02</v>
      </c>
      <c r="V143" s="47">
        <v>5594.94</v>
      </c>
      <c r="W143" s="43">
        <v>5938.44</v>
      </c>
      <c r="X143" s="81"/>
      <c r="Y143" s="81"/>
      <c r="Z143" s="81"/>
      <c r="AA143" s="81"/>
      <c r="AB143" s="84"/>
      <c r="AC143" s="84"/>
      <c r="AD143" s="84"/>
      <c r="AE143" s="84"/>
      <c r="AF143" s="84"/>
      <c r="AG143" s="65">
        <f t="shared" si="3"/>
        <v>23717.399999999998</v>
      </c>
      <c r="BB143" s="15"/>
      <c r="BC143" s="23"/>
    </row>
    <row r="144" spans="1:55" ht="12" thickBot="1">
      <c r="A144" s="54">
        <v>119</v>
      </c>
      <c r="B144" s="76" t="s">
        <v>91</v>
      </c>
      <c r="C144" s="47">
        <v>12576.64</v>
      </c>
      <c r="D144" s="47">
        <v>12576.64</v>
      </c>
      <c r="E144" s="47">
        <v>12576.64</v>
      </c>
      <c r="F144" s="47"/>
      <c r="G144" s="47"/>
      <c r="H144" s="47"/>
      <c r="I144" s="47"/>
      <c r="J144" s="47"/>
      <c r="K144" s="47"/>
      <c r="L144" s="47"/>
      <c r="M144" s="47"/>
      <c r="N144" s="47"/>
      <c r="O144" s="47">
        <v>400.23</v>
      </c>
      <c r="P144" s="47">
        <f>408.59+408.59+408.59</f>
        <v>1225.77</v>
      </c>
      <c r="Q144" s="73">
        <f t="shared" si="2"/>
        <v>39355.92</v>
      </c>
      <c r="R144" s="61"/>
      <c r="S144" s="54">
        <v>120</v>
      </c>
      <c r="T144" s="76" t="s">
        <v>91</v>
      </c>
      <c r="U144" s="46">
        <v>22884.33</v>
      </c>
      <c r="V144" s="47">
        <v>10683.29</v>
      </c>
      <c r="W144" s="43">
        <v>10974.27</v>
      </c>
      <c r="X144" s="81"/>
      <c r="Y144" s="81"/>
      <c r="Z144" s="81"/>
      <c r="AA144" s="81"/>
      <c r="AB144" s="84"/>
      <c r="AC144" s="84"/>
      <c r="AD144" s="84"/>
      <c r="AE144" s="84"/>
      <c r="AF144" s="84"/>
      <c r="AG144" s="65">
        <f t="shared" si="3"/>
        <v>44541.89</v>
      </c>
      <c r="BB144" s="15"/>
      <c r="BC144" s="23"/>
    </row>
    <row r="145" spans="1:55" ht="12" thickBot="1">
      <c r="A145" s="54">
        <v>120</v>
      </c>
      <c r="B145" s="76" t="s">
        <v>92</v>
      </c>
      <c r="C145" s="47">
        <v>29799.55</v>
      </c>
      <c r="D145" s="47">
        <v>29792.83</v>
      </c>
      <c r="E145" s="47">
        <v>29792.83</v>
      </c>
      <c r="F145" s="47"/>
      <c r="G145" s="47"/>
      <c r="H145" s="47"/>
      <c r="I145" s="47"/>
      <c r="J145" s="47"/>
      <c r="K145" s="47"/>
      <c r="L145" s="47"/>
      <c r="M145" s="47"/>
      <c r="N145" s="47"/>
      <c r="O145" s="47">
        <v>1102.44</v>
      </c>
      <c r="P145" s="47"/>
      <c r="Q145" s="73">
        <f t="shared" si="2"/>
        <v>90487.65000000001</v>
      </c>
      <c r="R145" s="61"/>
      <c r="S145" s="54">
        <v>121</v>
      </c>
      <c r="T145" s="76" t="s">
        <v>92</v>
      </c>
      <c r="U145" s="46">
        <v>49170.56</v>
      </c>
      <c r="V145" s="47">
        <v>22983.24</v>
      </c>
      <c r="W145" s="43">
        <v>23667.78</v>
      </c>
      <c r="X145" s="81"/>
      <c r="Y145" s="81"/>
      <c r="Z145" s="81"/>
      <c r="AA145" s="81"/>
      <c r="AB145" s="84"/>
      <c r="AC145" s="84"/>
      <c r="AD145" s="84"/>
      <c r="AE145" s="84"/>
      <c r="AF145" s="84"/>
      <c r="AG145" s="65">
        <f t="shared" si="3"/>
        <v>95821.58</v>
      </c>
      <c r="BB145" s="15"/>
      <c r="BC145" s="23"/>
    </row>
    <row r="146" spans="1:55" ht="12" thickBot="1">
      <c r="A146" s="54">
        <v>121</v>
      </c>
      <c r="B146" s="76" t="s">
        <v>93</v>
      </c>
      <c r="C146" s="47">
        <v>11561.84</v>
      </c>
      <c r="D146" s="47">
        <v>11539.48</v>
      </c>
      <c r="E146" s="47">
        <v>11535.18</v>
      </c>
      <c r="F146" s="47"/>
      <c r="G146" s="47"/>
      <c r="H146" s="47"/>
      <c r="I146" s="47"/>
      <c r="J146" s="47"/>
      <c r="K146" s="47"/>
      <c r="L146" s="47"/>
      <c r="M146" s="47"/>
      <c r="N146" s="47"/>
      <c r="O146" s="47">
        <v>502.62</v>
      </c>
      <c r="P146" s="47">
        <f>1620.6+1620.6+1620.6</f>
        <v>4861.799999999999</v>
      </c>
      <c r="Q146" s="73">
        <f t="shared" si="2"/>
        <v>40000.92</v>
      </c>
      <c r="R146" s="61"/>
      <c r="S146" s="54">
        <v>122</v>
      </c>
      <c r="T146" s="76" t="s">
        <v>93</v>
      </c>
      <c r="U146" s="46">
        <v>22260.65</v>
      </c>
      <c r="V146" s="47">
        <v>9926.32</v>
      </c>
      <c r="W146" s="43">
        <v>10226.71</v>
      </c>
      <c r="X146" s="81"/>
      <c r="Y146" s="81"/>
      <c r="Z146" s="81"/>
      <c r="AA146" s="81"/>
      <c r="AB146" s="84"/>
      <c r="AC146" s="84"/>
      <c r="AD146" s="84"/>
      <c r="AE146" s="84"/>
      <c r="AF146" s="84"/>
      <c r="AG146" s="65">
        <f t="shared" si="3"/>
        <v>42413.68</v>
      </c>
      <c r="BB146" s="15"/>
      <c r="BC146" s="23"/>
    </row>
    <row r="147" spans="1:55" ht="12" thickBot="1">
      <c r="A147" s="54">
        <v>122</v>
      </c>
      <c r="B147" s="76" t="s">
        <v>94</v>
      </c>
      <c r="C147" s="47">
        <v>21813.9</v>
      </c>
      <c r="D147" s="47">
        <v>21813.9</v>
      </c>
      <c r="E147" s="47">
        <v>21813.9</v>
      </c>
      <c r="F147" s="47"/>
      <c r="G147" s="47"/>
      <c r="H147" s="47"/>
      <c r="I147" s="47"/>
      <c r="J147" s="47"/>
      <c r="K147" s="47"/>
      <c r="L147" s="47"/>
      <c r="M147" s="47"/>
      <c r="N147" s="47"/>
      <c r="O147" s="47">
        <v>2114.07</v>
      </c>
      <c r="P147" s="47">
        <f>927.37+927.37+927.37</f>
        <v>2782.11</v>
      </c>
      <c r="Q147" s="73">
        <f t="shared" si="2"/>
        <v>70337.88</v>
      </c>
      <c r="R147" s="61"/>
      <c r="S147" s="54">
        <v>123</v>
      </c>
      <c r="T147" s="76" t="s">
        <v>94</v>
      </c>
      <c r="U147" s="46">
        <v>24959.27</v>
      </c>
      <c r="V147" s="47">
        <v>43213.79</v>
      </c>
      <c r="W147" s="43">
        <v>24706.48</v>
      </c>
      <c r="X147" s="81"/>
      <c r="Y147" s="81"/>
      <c r="Z147" s="81"/>
      <c r="AA147" s="81"/>
      <c r="AB147" s="84"/>
      <c r="AC147" s="84"/>
      <c r="AD147" s="84"/>
      <c r="AE147" s="84"/>
      <c r="AF147" s="84"/>
      <c r="AG147" s="65">
        <f t="shared" si="3"/>
        <v>92879.54</v>
      </c>
      <c r="BB147" s="15"/>
      <c r="BC147" s="23"/>
    </row>
    <row r="148" spans="1:55" ht="12" thickBot="1">
      <c r="A148" s="54">
        <v>123</v>
      </c>
      <c r="B148" s="76" t="s">
        <v>95</v>
      </c>
      <c r="C148" s="47">
        <v>22505.34</v>
      </c>
      <c r="D148" s="47">
        <v>22499.32</v>
      </c>
      <c r="E148" s="47">
        <v>22499.32</v>
      </c>
      <c r="F148" s="47"/>
      <c r="G148" s="47"/>
      <c r="H148" s="47"/>
      <c r="I148" s="47"/>
      <c r="J148" s="47"/>
      <c r="K148" s="47"/>
      <c r="L148" s="47"/>
      <c r="M148" s="47"/>
      <c r="N148" s="47"/>
      <c r="O148" s="47">
        <v>1942.17</v>
      </c>
      <c r="P148" s="47"/>
      <c r="Q148" s="73">
        <f t="shared" si="2"/>
        <v>69446.15000000001</v>
      </c>
      <c r="R148" s="61"/>
      <c r="S148" s="54">
        <v>124</v>
      </c>
      <c r="T148" s="76" t="s">
        <v>95</v>
      </c>
      <c r="U148" s="46">
        <v>26454.52</v>
      </c>
      <c r="V148" s="47">
        <v>43282.06</v>
      </c>
      <c r="W148" s="43">
        <v>24849.27</v>
      </c>
      <c r="X148" s="81"/>
      <c r="Y148" s="81"/>
      <c r="Z148" s="81"/>
      <c r="AA148" s="81"/>
      <c r="AB148" s="84"/>
      <c r="AC148" s="84"/>
      <c r="AD148" s="84"/>
      <c r="AE148" s="84"/>
      <c r="AF148" s="84"/>
      <c r="AG148" s="65">
        <f t="shared" si="3"/>
        <v>94585.85</v>
      </c>
      <c r="BB148" s="15"/>
      <c r="BC148" s="23"/>
    </row>
    <row r="149" spans="1:55" ht="12" thickBot="1">
      <c r="A149" s="54">
        <v>124</v>
      </c>
      <c r="B149" s="76" t="s">
        <v>96</v>
      </c>
      <c r="C149" s="47">
        <v>15028.8</v>
      </c>
      <c r="D149" s="47">
        <v>15028.8</v>
      </c>
      <c r="E149" s="47">
        <v>15028.8</v>
      </c>
      <c r="F149" s="47"/>
      <c r="G149" s="47"/>
      <c r="H149" s="47"/>
      <c r="I149" s="47"/>
      <c r="J149" s="47"/>
      <c r="K149" s="47"/>
      <c r="L149" s="47"/>
      <c r="M149" s="47"/>
      <c r="N149" s="47"/>
      <c r="O149" s="47">
        <v>1005.75</v>
      </c>
      <c r="P149" s="47"/>
      <c r="Q149" s="73">
        <f t="shared" si="2"/>
        <v>46092.149999999994</v>
      </c>
      <c r="R149" s="61"/>
      <c r="S149" s="35">
        <v>125</v>
      </c>
      <c r="T149" s="76" t="s">
        <v>96</v>
      </c>
      <c r="U149" s="46">
        <v>14678.21</v>
      </c>
      <c r="V149" s="47">
        <v>14628.47</v>
      </c>
      <c r="W149" s="43">
        <v>14686.34</v>
      </c>
      <c r="X149" s="81"/>
      <c r="Y149" s="81"/>
      <c r="Z149" s="81"/>
      <c r="AA149" s="81"/>
      <c r="AB149" s="84"/>
      <c r="AC149" s="84"/>
      <c r="AD149" s="84"/>
      <c r="AE149" s="84"/>
      <c r="AF149" s="84"/>
      <c r="AG149" s="65">
        <f t="shared" si="3"/>
        <v>43993.020000000004</v>
      </c>
      <c r="BB149" s="15"/>
      <c r="BC149" s="23"/>
    </row>
    <row r="150" spans="1:55" ht="12" thickBot="1">
      <c r="A150" s="35">
        <v>124</v>
      </c>
      <c r="B150" s="76" t="s">
        <v>97</v>
      </c>
      <c r="C150" s="47">
        <v>14994.24</v>
      </c>
      <c r="D150" s="47">
        <v>14994.24</v>
      </c>
      <c r="E150" s="47">
        <v>14994.24</v>
      </c>
      <c r="F150" s="47"/>
      <c r="G150" s="47"/>
      <c r="H150" s="47"/>
      <c r="I150" s="47"/>
      <c r="J150" s="47"/>
      <c r="K150" s="47"/>
      <c r="L150" s="47"/>
      <c r="M150" s="47"/>
      <c r="N150" s="47"/>
      <c r="O150" s="47">
        <v>1005.69</v>
      </c>
      <c r="P150" s="47"/>
      <c r="Q150" s="73">
        <f t="shared" si="2"/>
        <v>45988.41</v>
      </c>
      <c r="R150" s="61"/>
      <c r="S150" s="54">
        <v>125</v>
      </c>
      <c r="T150" s="76" t="s">
        <v>97</v>
      </c>
      <c r="U150" s="46">
        <v>15263.17</v>
      </c>
      <c r="V150" s="47">
        <v>14537.54</v>
      </c>
      <c r="W150" s="43">
        <v>14685.03</v>
      </c>
      <c r="X150" s="81"/>
      <c r="Y150" s="81"/>
      <c r="Z150" s="81"/>
      <c r="AA150" s="81"/>
      <c r="AB150" s="84"/>
      <c r="AC150" s="84"/>
      <c r="AD150" s="84"/>
      <c r="AE150" s="84"/>
      <c r="AF150" s="84"/>
      <c r="AG150" s="65">
        <f t="shared" si="3"/>
        <v>44485.74</v>
      </c>
      <c r="BB150" s="15"/>
      <c r="BC150" s="23"/>
    </row>
    <row r="151" spans="1:55" ht="12" thickBot="1">
      <c r="A151" s="54">
        <v>125</v>
      </c>
      <c r="B151" s="76" t="s">
        <v>98</v>
      </c>
      <c r="C151" s="47">
        <v>14288.04</v>
      </c>
      <c r="D151" s="47">
        <v>14288.04</v>
      </c>
      <c r="E151" s="47">
        <v>14288.04</v>
      </c>
      <c r="F151" s="47"/>
      <c r="G151" s="47"/>
      <c r="H151" s="47"/>
      <c r="I151" s="47"/>
      <c r="J151" s="47"/>
      <c r="K151" s="47"/>
      <c r="L151" s="47"/>
      <c r="M151" s="47"/>
      <c r="N151" s="47"/>
      <c r="O151" s="47">
        <v>636.33</v>
      </c>
      <c r="P151" s="47">
        <f>1115.33+1115.33+1115.33</f>
        <v>3345.99</v>
      </c>
      <c r="Q151" s="73">
        <f t="shared" si="2"/>
        <v>46846.44</v>
      </c>
      <c r="R151" s="61"/>
      <c r="S151" s="56">
        <v>126</v>
      </c>
      <c r="T151" s="76" t="s">
        <v>98</v>
      </c>
      <c r="U151" s="46">
        <v>13246.15</v>
      </c>
      <c r="V151" s="47">
        <v>24203.32</v>
      </c>
      <c r="W151" s="46">
        <v>14020.13</v>
      </c>
      <c r="X151" s="81"/>
      <c r="Y151" s="81"/>
      <c r="Z151" s="81"/>
      <c r="AA151" s="81"/>
      <c r="AB151" s="84"/>
      <c r="AC151" s="84"/>
      <c r="AD151" s="84"/>
      <c r="AE151" s="84"/>
      <c r="AF151" s="84"/>
      <c r="AG151" s="66">
        <f t="shared" si="3"/>
        <v>51469.6</v>
      </c>
      <c r="BB151" s="15"/>
      <c r="BC151" s="18"/>
    </row>
    <row r="152" spans="1:55" ht="12" thickBot="1">
      <c r="A152" s="56">
        <v>126</v>
      </c>
      <c r="B152" s="76" t="s">
        <v>99</v>
      </c>
      <c r="C152" s="45">
        <v>10547.9</v>
      </c>
      <c r="D152" s="45">
        <v>10547.9</v>
      </c>
      <c r="E152" s="45">
        <v>10547.9</v>
      </c>
      <c r="F152" s="45"/>
      <c r="G152" s="45"/>
      <c r="H152" s="45"/>
      <c r="I152" s="45"/>
      <c r="J152" s="45"/>
      <c r="K152" s="45"/>
      <c r="L152" s="45"/>
      <c r="M152" s="45"/>
      <c r="N152" s="45"/>
      <c r="O152" s="47">
        <v>354</v>
      </c>
      <c r="P152" s="45">
        <f>372.18+372.18+372.18</f>
        <v>1116.54</v>
      </c>
      <c r="Q152" s="73">
        <f t="shared" si="2"/>
        <v>33114.24</v>
      </c>
      <c r="R152" s="61"/>
      <c r="S152" s="54">
        <v>127</v>
      </c>
      <c r="T152" s="78" t="s">
        <v>99</v>
      </c>
      <c r="U152" s="70">
        <v>11274.78</v>
      </c>
      <c r="V152" s="47">
        <v>21274.05</v>
      </c>
      <c r="W152" s="43">
        <v>11053.18</v>
      </c>
      <c r="X152" s="80"/>
      <c r="Y152" s="80"/>
      <c r="Z152" s="80"/>
      <c r="AA152" s="80"/>
      <c r="AB152" s="85"/>
      <c r="AC152" s="85"/>
      <c r="AD152" s="85"/>
      <c r="AE152" s="85"/>
      <c r="AF152" s="85"/>
      <c r="AG152" s="65">
        <f t="shared" si="3"/>
        <v>43602.01</v>
      </c>
      <c r="BB152" s="15"/>
      <c r="BC152" s="18"/>
    </row>
    <row r="153" spans="1:55" ht="12" thickBot="1">
      <c r="A153" s="54">
        <v>127</v>
      </c>
      <c r="B153" s="76" t="s">
        <v>100</v>
      </c>
      <c r="C153" s="47">
        <v>2306.52</v>
      </c>
      <c r="D153" s="47">
        <v>2306.52</v>
      </c>
      <c r="E153" s="47">
        <v>2306.52</v>
      </c>
      <c r="F153" s="47"/>
      <c r="G153" s="47"/>
      <c r="H153" s="47"/>
      <c r="I153" s="47"/>
      <c r="J153" s="47"/>
      <c r="K153" s="47"/>
      <c r="L153" s="47"/>
      <c r="M153" s="47"/>
      <c r="N153" s="47"/>
      <c r="O153" s="47">
        <v>49.08</v>
      </c>
      <c r="P153" s="47"/>
      <c r="Q153" s="73">
        <f aca="true" t="shared" si="4" ref="Q153:Q161">SUM(C153:P153)</f>
        <v>6968.639999999999</v>
      </c>
      <c r="R153" s="61"/>
      <c r="S153" s="54">
        <v>128</v>
      </c>
      <c r="T153" s="76" t="s">
        <v>100</v>
      </c>
      <c r="U153" s="69">
        <v>2085.97</v>
      </c>
      <c r="V153" s="45">
        <v>4519.61</v>
      </c>
      <c r="W153" s="43">
        <v>1986.17</v>
      </c>
      <c r="X153" s="81"/>
      <c r="Y153" s="81"/>
      <c r="Z153" s="81"/>
      <c r="AA153" s="81"/>
      <c r="AB153" s="84"/>
      <c r="AC153" s="84"/>
      <c r="AD153" s="84"/>
      <c r="AE153" s="84"/>
      <c r="AF153" s="84"/>
      <c r="AG153" s="65">
        <f aca="true" t="shared" si="5" ref="AG153:AG161">SUM(U153:AF153)</f>
        <v>8591.75</v>
      </c>
      <c r="BB153" s="15"/>
      <c r="BC153" s="18"/>
    </row>
    <row r="154" spans="1:55" ht="12" thickBot="1">
      <c r="A154" s="54">
        <v>128</v>
      </c>
      <c r="B154" s="76" t="s">
        <v>101</v>
      </c>
      <c r="C154" s="47">
        <v>10522.96</v>
      </c>
      <c r="D154" s="47">
        <v>10522.96</v>
      </c>
      <c r="E154" s="47">
        <v>10522.96</v>
      </c>
      <c r="F154" s="47"/>
      <c r="G154" s="47"/>
      <c r="H154" s="47"/>
      <c r="I154" s="47"/>
      <c r="J154" s="47"/>
      <c r="K154" s="47"/>
      <c r="L154" s="47"/>
      <c r="M154" s="47"/>
      <c r="N154" s="47"/>
      <c r="O154" s="47">
        <v>658.96</v>
      </c>
      <c r="P154" s="47">
        <f>1006.29+981.27+981.27</f>
        <v>2968.83</v>
      </c>
      <c r="Q154" s="73">
        <f t="shared" si="4"/>
        <v>35196.67</v>
      </c>
      <c r="R154" s="61"/>
      <c r="S154" s="54">
        <v>129</v>
      </c>
      <c r="T154" s="76" t="s">
        <v>101</v>
      </c>
      <c r="U154" s="69">
        <v>12089.85</v>
      </c>
      <c r="V154" s="47">
        <v>21118.29</v>
      </c>
      <c r="W154" s="43">
        <v>11731.22</v>
      </c>
      <c r="X154" s="81"/>
      <c r="Y154" s="81"/>
      <c r="Z154" s="81"/>
      <c r="AA154" s="81"/>
      <c r="AB154" s="84"/>
      <c r="AC154" s="84"/>
      <c r="AD154" s="84"/>
      <c r="AE154" s="84"/>
      <c r="AF154" s="84"/>
      <c r="AG154" s="65">
        <f t="shared" si="5"/>
        <v>44939.36</v>
      </c>
      <c r="BB154" s="15"/>
      <c r="BC154" s="18"/>
    </row>
    <row r="155" spans="1:55" ht="12" thickBot="1">
      <c r="A155" s="54">
        <v>129</v>
      </c>
      <c r="B155" s="76" t="s">
        <v>102</v>
      </c>
      <c r="C155" s="47">
        <v>5528.94</v>
      </c>
      <c r="D155" s="47">
        <v>5528.94</v>
      </c>
      <c r="E155" s="47">
        <v>5528.94</v>
      </c>
      <c r="F155" s="47"/>
      <c r="G155" s="47"/>
      <c r="H155" s="47"/>
      <c r="I155" s="47"/>
      <c r="J155" s="47"/>
      <c r="K155" s="47"/>
      <c r="L155" s="47"/>
      <c r="M155" s="47"/>
      <c r="N155" s="47"/>
      <c r="O155" s="47">
        <v>186.33</v>
      </c>
      <c r="P155" s="47"/>
      <c r="Q155" s="73">
        <f t="shared" si="4"/>
        <v>16773.15</v>
      </c>
      <c r="R155" s="61"/>
      <c r="S155" s="54">
        <v>130</v>
      </c>
      <c r="T155" s="76" t="s">
        <v>102</v>
      </c>
      <c r="U155" s="69">
        <v>5875.26</v>
      </c>
      <c r="V155" s="47">
        <v>10997.85</v>
      </c>
      <c r="W155" s="43">
        <v>5860</v>
      </c>
      <c r="X155" s="81"/>
      <c r="Y155" s="81"/>
      <c r="Z155" s="81"/>
      <c r="AA155" s="81"/>
      <c r="AB155" s="84"/>
      <c r="AC155" s="84"/>
      <c r="AD155" s="84"/>
      <c r="AE155" s="84"/>
      <c r="AF155" s="84"/>
      <c r="AG155" s="65">
        <f t="shared" si="5"/>
        <v>22733.11</v>
      </c>
      <c r="BB155" s="15"/>
      <c r="BC155" s="18"/>
    </row>
    <row r="156" spans="1:55" ht="12" thickBot="1">
      <c r="A156" s="54">
        <v>130</v>
      </c>
      <c r="B156" s="76" t="s">
        <v>103</v>
      </c>
      <c r="C156" s="47">
        <v>4747.2</v>
      </c>
      <c r="D156" s="47">
        <v>4747.2</v>
      </c>
      <c r="E156" s="47">
        <v>4747.2</v>
      </c>
      <c r="F156" s="47"/>
      <c r="G156" s="47"/>
      <c r="H156" s="47"/>
      <c r="I156" s="47"/>
      <c r="J156" s="47"/>
      <c r="K156" s="47"/>
      <c r="L156" s="47"/>
      <c r="M156" s="47"/>
      <c r="N156" s="47"/>
      <c r="O156" s="47">
        <v>172.71</v>
      </c>
      <c r="P156" s="47">
        <f>664.42+664.42+664.42</f>
        <v>1993.2599999999998</v>
      </c>
      <c r="Q156" s="73">
        <f t="shared" si="4"/>
        <v>16407.569999999996</v>
      </c>
      <c r="R156" s="61"/>
      <c r="S156" s="54">
        <v>131</v>
      </c>
      <c r="T156" s="76" t="s">
        <v>103</v>
      </c>
      <c r="U156" s="69">
        <v>5062.51</v>
      </c>
      <c r="V156" s="47">
        <v>8329.64</v>
      </c>
      <c r="W156" s="43">
        <v>5104.36</v>
      </c>
      <c r="X156" s="81"/>
      <c r="Y156" s="81"/>
      <c r="Z156" s="81"/>
      <c r="AA156" s="81"/>
      <c r="AB156" s="84"/>
      <c r="AC156" s="84"/>
      <c r="AD156" s="84"/>
      <c r="AE156" s="84"/>
      <c r="AF156" s="84"/>
      <c r="AG156" s="65">
        <f t="shared" si="5"/>
        <v>18496.51</v>
      </c>
      <c r="BB156" s="15"/>
      <c r="BC156" s="18"/>
    </row>
    <row r="157" spans="1:55" ht="12" thickBot="1">
      <c r="A157" s="54">
        <v>131</v>
      </c>
      <c r="B157" s="76" t="s">
        <v>104</v>
      </c>
      <c r="C157" s="47">
        <v>4618.54</v>
      </c>
      <c r="D157" s="47">
        <v>4618.54</v>
      </c>
      <c r="E157" s="47">
        <v>4618.54</v>
      </c>
      <c r="F157" s="47"/>
      <c r="G157" s="47"/>
      <c r="H157" s="47"/>
      <c r="I157" s="47"/>
      <c r="J157" s="47"/>
      <c r="K157" s="47"/>
      <c r="L157" s="47"/>
      <c r="M157" s="47"/>
      <c r="N157" s="47"/>
      <c r="O157" s="47">
        <v>186.15</v>
      </c>
      <c r="P157" s="47"/>
      <c r="Q157" s="73">
        <f t="shared" si="4"/>
        <v>14041.769999999999</v>
      </c>
      <c r="R157" s="61"/>
      <c r="S157" s="54">
        <v>132</v>
      </c>
      <c r="T157" s="76" t="s">
        <v>104</v>
      </c>
      <c r="U157" s="69">
        <v>5206.56</v>
      </c>
      <c r="V157" s="47">
        <v>9978.81</v>
      </c>
      <c r="W157" s="43">
        <v>5056.86</v>
      </c>
      <c r="X157" s="81"/>
      <c r="Y157" s="81"/>
      <c r="Z157" s="81"/>
      <c r="AA157" s="81"/>
      <c r="AB157" s="84"/>
      <c r="AC157" s="84"/>
      <c r="AD157" s="84"/>
      <c r="AE157" s="84"/>
      <c r="AF157" s="84"/>
      <c r="AG157" s="65">
        <f t="shared" si="5"/>
        <v>20242.23</v>
      </c>
      <c r="BB157" s="15"/>
      <c r="BC157" s="18"/>
    </row>
    <row r="158" spans="1:55" ht="12" thickBot="1">
      <c r="A158" s="54">
        <v>132</v>
      </c>
      <c r="B158" s="76" t="s">
        <v>105</v>
      </c>
      <c r="C158" s="47">
        <v>7265.37</v>
      </c>
      <c r="D158" s="47">
        <v>7265.37</v>
      </c>
      <c r="E158" s="47">
        <v>7265.37</v>
      </c>
      <c r="F158" s="47"/>
      <c r="G158" s="47"/>
      <c r="H158" s="47"/>
      <c r="I158" s="47"/>
      <c r="J158" s="47"/>
      <c r="K158" s="47"/>
      <c r="L158" s="47"/>
      <c r="M158" s="47"/>
      <c r="N158" s="47"/>
      <c r="O158" s="47">
        <v>245.58</v>
      </c>
      <c r="P158" s="47">
        <f>1131.1+1131.1+1131.1</f>
        <v>3393.2999999999997</v>
      </c>
      <c r="Q158" s="73">
        <f t="shared" si="4"/>
        <v>25434.99</v>
      </c>
      <c r="R158" s="61"/>
      <c r="S158" s="54">
        <v>133</v>
      </c>
      <c r="T158" s="76" t="s">
        <v>105</v>
      </c>
      <c r="U158" s="69">
        <v>7946.26</v>
      </c>
      <c r="V158" s="47">
        <v>14161.98</v>
      </c>
      <c r="W158" s="43">
        <v>7595.69</v>
      </c>
      <c r="X158" s="81"/>
      <c r="Y158" s="81"/>
      <c r="Z158" s="81"/>
      <c r="AA158" s="81"/>
      <c r="AB158" s="84"/>
      <c r="AC158" s="84"/>
      <c r="AD158" s="84"/>
      <c r="AE158" s="84"/>
      <c r="AF158" s="84"/>
      <c r="AG158" s="65">
        <f t="shared" si="5"/>
        <v>29703.929999999997</v>
      </c>
      <c r="BB158" s="15"/>
      <c r="BC158" s="18"/>
    </row>
    <row r="159" spans="1:55" ht="12" thickBot="1">
      <c r="A159" s="54">
        <v>133</v>
      </c>
      <c r="B159" s="76" t="s">
        <v>175</v>
      </c>
      <c r="C159" s="47">
        <v>5438.81</v>
      </c>
      <c r="D159" s="47">
        <v>5438.81</v>
      </c>
      <c r="E159" s="47">
        <v>5438.81</v>
      </c>
      <c r="F159" s="47"/>
      <c r="G159" s="47"/>
      <c r="H159" s="47"/>
      <c r="I159" s="47"/>
      <c r="J159" s="47"/>
      <c r="K159" s="47"/>
      <c r="L159" s="47"/>
      <c r="M159" s="47"/>
      <c r="N159" s="47"/>
      <c r="O159" s="47">
        <v>179.34</v>
      </c>
      <c r="P159" s="47">
        <f>343.03+343.03+343.03</f>
        <v>1029.09</v>
      </c>
      <c r="Q159" s="73">
        <f t="shared" si="4"/>
        <v>17524.86</v>
      </c>
      <c r="R159" s="61"/>
      <c r="S159" s="54">
        <v>134</v>
      </c>
      <c r="T159" s="76" t="s">
        <v>175</v>
      </c>
      <c r="U159" s="69">
        <v>5536.91</v>
      </c>
      <c r="V159" s="47">
        <v>8999.23</v>
      </c>
      <c r="W159" s="43">
        <v>4455.2</v>
      </c>
      <c r="X159" s="81"/>
      <c r="Y159" s="81"/>
      <c r="Z159" s="81"/>
      <c r="AA159" s="81"/>
      <c r="AB159" s="84"/>
      <c r="AC159" s="84"/>
      <c r="AD159" s="84"/>
      <c r="AE159" s="84"/>
      <c r="AF159" s="84"/>
      <c r="AG159" s="65">
        <f t="shared" si="5"/>
        <v>18991.34</v>
      </c>
      <c r="BB159" s="15"/>
      <c r="BC159" s="18"/>
    </row>
    <row r="160" spans="1:55" ht="12" thickBot="1">
      <c r="A160" s="54">
        <v>134</v>
      </c>
      <c r="B160" s="76" t="s">
        <v>106</v>
      </c>
      <c r="C160" s="47">
        <v>5345.35</v>
      </c>
      <c r="D160" s="47">
        <v>5345.35</v>
      </c>
      <c r="E160" s="47">
        <v>5345.35</v>
      </c>
      <c r="F160" s="47"/>
      <c r="G160" s="47"/>
      <c r="H160" s="47"/>
      <c r="I160" s="47"/>
      <c r="J160" s="47"/>
      <c r="K160" s="47"/>
      <c r="L160" s="47"/>
      <c r="M160" s="47"/>
      <c r="N160" s="47"/>
      <c r="O160" s="47">
        <v>167.43</v>
      </c>
      <c r="P160" s="47">
        <f>456.63+456.63+456.63</f>
        <v>1369.8899999999999</v>
      </c>
      <c r="Q160" s="73">
        <f t="shared" si="4"/>
        <v>17573.370000000003</v>
      </c>
      <c r="R160" s="61"/>
      <c r="S160" s="54">
        <v>135</v>
      </c>
      <c r="T160" s="76" t="s">
        <v>106</v>
      </c>
      <c r="U160" s="69">
        <v>5696.66</v>
      </c>
      <c r="V160" s="47">
        <v>10242.11</v>
      </c>
      <c r="W160" s="43">
        <v>5394.18</v>
      </c>
      <c r="X160" s="81"/>
      <c r="Y160" s="81"/>
      <c r="Z160" s="81"/>
      <c r="AA160" s="81"/>
      <c r="AB160" s="84"/>
      <c r="AC160" s="84"/>
      <c r="AD160" s="84"/>
      <c r="AE160" s="84"/>
      <c r="AF160" s="84"/>
      <c r="AG160" s="65">
        <f t="shared" si="5"/>
        <v>21332.95</v>
      </c>
      <c r="BB160" s="15"/>
      <c r="BC160" s="18"/>
    </row>
    <row r="161" spans="1:55" ht="10.5" customHeight="1" thickBot="1">
      <c r="A161" s="54">
        <v>135</v>
      </c>
      <c r="B161" s="75" t="s">
        <v>107</v>
      </c>
      <c r="C161" s="49">
        <v>5571.08</v>
      </c>
      <c r="D161" s="49">
        <v>5571.08</v>
      </c>
      <c r="E161" s="49">
        <v>5571.08</v>
      </c>
      <c r="F161" s="49"/>
      <c r="G161" s="49"/>
      <c r="H161" s="49"/>
      <c r="I161" s="49"/>
      <c r="J161" s="49"/>
      <c r="K161" s="49"/>
      <c r="L161" s="49"/>
      <c r="M161" s="49"/>
      <c r="N161" s="49"/>
      <c r="O161" s="48">
        <v>195.24</v>
      </c>
      <c r="P161" s="47"/>
      <c r="Q161" s="73">
        <f t="shared" si="4"/>
        <v>16908.48</v>
      </c>
      <c r="R161" s="61"/>
      <c r="S161" s="54">
        <v>136</v>
      </c>
      <c r="T161" s="75" t="s">
        <v>107</v>
      </c>
      <c r="U161" s="69">
        <v>6112.18</v>
      </c>
      <c r="V161" s="47">
        <v>10799.1</v>
      </c>
      <c r="W161" s="43">
        <v>5953.24</v>
      </c>
      <c r="X161" s="81"/>
      <c r="Y161" s="81"/>
      <c r="Z161" s="81"/>
      <c r="AA161" s="81"/>
      <c r="AB161" s="84"/>
      <c r="AC161" s="84"/>
      <c r="AD161" s="84"/>
      <c r="AE161" s="84"/>
      <c r="AF161" s="84"/>
      <c r="AG161" s="65">
        <f t="shared" si="5"/>
        <v>22864.519999999997</v>
      </c>
      <c r="BB161" s="15"/>
      <c r="BC161" s="18"/>
    </row>
    <row r="162" spans="1:55" ht="13.5" customHeight="1" hidden="1" thickBot="1">
      <c r="A162" s="116">
        <v>128</v>
      </c>
      <c r="B162" s="103" t="s">
        <v>1</v>
      </c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19"/>
      <c r="O162" s="120"/>
      <c r="P162" s="123"/>
      <c r="Q162" s="123" t="s">
        <v>146</v>
      </c>
      <c r="R162" s="58"/>
      <c r="S162" s="116" t="s">
        <v>138</v>
      </c>
      <c r="T162" s="103" t="s">
        <v>1</v>
      </c>
      <c r="U162" s="106"/>
      <c r="V162" s="107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9" t="s">
        <v>0</v>
      </c>
      <c r="BB162" s="15"/>
      <c r="BC162" s="15"/>
    </row>
    <row r="163" spans="1:55" ht="12" customHeight="1" hidden="1" thickBot="1">
      <c r="A163" s="117"/>
      <c r="B163" s="104"/>
      <c r="C163" s="112"/>
      <c r="D163" s="115"/>
      <c r="E163" s="99"/>
      <c r="F163" s="99"/>
      <c r="G163" s="99"/>
      <c r="H163" s="115"/>
      <c r="I163" s="99"/>
      <c r="J163" s="115"/>
      <c r="K163" s="99"/>
      <c r="L163" s="100"/>
      <c r="M163" s="91"/>
      <c r="N163" s="99"/>
      <c r="O163" s="121"/>
      <c r="P163" s="124"/>
      <c r="Q163" s="124"/>
      <c r="R163" s="58"/>
      <c r="S163" s="117"/>
      <c r="T163" s="104"/>
      <c r="U163" s="96"/>
      <c r="V163" s="98"/>
      <c r="W163" s="96"/>
      <c r="X163" s="96"/>
      <c r="Y163" s="96"/>
      <c r="Z163" s="98"/>
      <c r="AA163" s="96"/>
      <c r="AB163" s="94"/>
      <c r="AC163" s="94"/>
      <c r="AD163" s="91"/>
      <c r="AE163" s="91"/>
      <c r="AF163" s="94"/>
      <c r="AG163" s="110"/>
      <c r="AK163"/>
      <c r="AL163" s="11"/>
      <c r="AM163" s="11"/>
      <c r="AN163" s="11"/>
      <c r="AP163" s="3"/>
      <c r="AQ163" s="26"/>
      <c r="AR163" s="5"/>
      <c r="AS163"/>
      <c r="AT163" s="32"/>
      <c r="AU163"/>
      <c r="AV163" s="9"/>
      <c r="AW163" s="2"/>
      <c r="AX163" s="4"/>
      <c r="AY163" s="4"/>
      <c r="BB163" s="15"/>
      <c r="BC163" s="23"/>
    </row>
    <row r="164" spans="1:55" ht="11.25" customHeight="1" hidden="1" thickBot="1">
      <c r="A164" s="117"/>
      <c r="B164" s="104"/>
      <c r="C164" s="113"/>
      <c r="D164" s="98"/>
      <c r="E164" s="96"/>
      <c r="F164" s="96"/>
      <c r="G164" s="96"/>
      <c r="H164" s="98"/>
      <c r="I164" s="96"/>
      <c r="J164" s="98"/>
      <c r="K164" s="96"/>
      <c r="L164" s="101"/>
      <c r="M164" s="92"/>
      <c r="N164" s="96"/>
      <c r="O164" s="121"/>
      <c r="P164" s="124"/>
      <c r="Q164" s="124"/>
      <c r="R164" s="58"/>
      <c r="S164" s="117"/>
      <c r="T164" s="104"/>
      <c r="U164" s="96"/>
      <c r="V164" s="98"/>
      <c r="W164" s="96"/>
      <c r="X164" s="96"/>
      <c r="Y164" s="96"/>
      <c r="Z164" s="98"/>
      <c r="AA164" s="96"/>
      <c r="AB164" s="94"/>
      <c r="AC164" s="94"/>
      <c r="AD164" s="92"/>
      <c r="AE164" s="92"/>
      <c r="AF164" s="94"/>
      <c r="AG164" s="110"/>
      <c r="AK164"/>
      <c r="AL164" s="12"/>
      <c r="AM164" s="12"/>
      <c r="AN164" s="12"/>
      <c r="AP164" s="12"/>
      <c r="AQ164" s="26"/>
      <c r="AR164" s="5"/>
      <c r="AS164"/>
      <c r="AT164" s="32"/>
      <c r="AU164"/>
      <c r="AV164" s="37"/>
      <c r="AW164" s="2"/>
      <c r="AX164" s="4"/>
      <c r="AY164" s="4"/>
      <c r="BB164" s="15"/>
      <c r="BC164" s="23"/>
    </row>
    <row r="165" spans="1:55" ht="12.75" customHeight="1" hidden="1" thickBot="1">
      <c r="A165" s="117"/>
      <c r="B165" s="104"/>
      <c r="C165" s="113"/>
      <c r="D165" s="98"/>
      <c r="E165" s="96"/>
      <c r="F165" s="96"/>
      <c r="G165" s="96"/>
      <c r="H165" s="98"/>
      <c r="I165" s="96"/>
      <c r="J165" s="98"/>
      <c r="K165" s="96"/>
      <c r="L165" s="101"/>
      <c r="M165" s="92"/>
      <c r="N165" s="96"/>
      <c r="O165" s="121"/>
      <c r="P165" s="124"/>
      <c r="Q165" s="124"/>
      <c r="R165" s="58"/>
      <c r="S165" s="117"/>
      <c r="T165" s="104"/>
      <c r="U165" s="96"/>
      <c r="V165" s="98"/>
      <c r="W165" s="96"/>
      <c r="X165" s="96"/>
      <c r="Y165" s="96"/>
      <c r="Z165" s="98"/>
      <c r="AA165" s="96"/>
      <c r="AB165" s="94"/>
      <c r="AC165" s="94"/>
      <c r="AD165" s="92"/>
      <c r="AE165" s="92"/>
      <c r="AF165" s="94"/>
      <c r="AG165" s="110"/>
      <c r="AK165"/>
      <c r="AL165" s="3"/>
      <c r="AM165" s="3"/>
      <c r="AN165" s="3"/>
      <c r="AP165" s="3"/>
      <c r="AQ165" s="26"/>
      <c r="AR165" s="5"/>
      <c r="AS165"/>
      <c r="AT165" s="32"/>
      <c r="AU165"/>
      <c r="AV165" s="37"/>
      <c r="AW165" s="2"/>
      <c r="AX165" s="4"/>
      <c r="AY165" s="4"/>
      <c r="BB165" s="15"/>
      <c r="BC165" s="23"/>
    </row>
    <row r="166" spans="1:55" ht="11.25" customHeight="1" hidden="1" thickBot="1">
      <c r="A166" s="117"/>
      <c r="B166" s="104"/>
      <c r="C166" s="113"/>
      <c r="D166" s="98"/>
      <c r="E166" s="96"/>
      <c r="F166" s="96"/>
      <c r="G166" s="96"/>
      <c r="H166" s="98"/>
      <c r="I166" s="96"/>
      <c r="J166" s="98"/>
      <c r="K166" s="96"/>
      <c r="L166" s="101"/>
      <c r="M166" s="92"/>
      <c r="N166" s="96"/>
      <c r="O166" s="121"/>
      <c r="P166" s="124"/>
      <c r="Q166" s="124"/>
      <c r="R166" s="58"/>
      <c r="S166" s="117"/>
      <c r="T166" s="104"/>
      <c r="U166" s="96"/>
      <c r="V166" s="98"/>
      <c r="W166" s="96"/>
      <c r="X166" s="96"/>
      <c r="Y166" s="96"/>
      <c r="Z166" s="98"/>
      <c r="AA166" s="96"/>
      <c r="AB166" s="94"/>
      <c r="AC166" s="94"/>
      <c r="AD166" s="92"/>
      <c r="AE166" s="92"/>
      <c r="AF166" s="94"/>
      <c r="AG166" s="110"/>
      <c r="AK166"/>
      <c r="AL166"/>
      <c r="AM166"/>
      <c r="AN166"/>
      <c r="AP166"/>
      <c r="AQ166" s="26"/>
      <c r="AR166" s="13"/>
      <c r="AS166"/>
      <c r="AT166" s="32"/>
      <c r="AU166" s="1"/>
      <c r="AV166" s="37"/>
      <c r="AW166" s="2"/>
      <c r="AX166" s="4"/>
      <c r="AY166" s="4"/>
      <c r="BB166" s="15"/>
      <c r="BC166" s="23"/>
    </row>
    <row r="167" spans="1:55" ht="12" customHeight="1" hidden="1" thickBot="1">
      <c r="A167" s="117"/>
      <c r="B167" s="104"/>
      <c r="C167" s="113"/>
      <c r="D167" s="98"/>
      <c r="E167" s="96"/>
      <c r="F167" s="96"/>
      <c r="G167" s="96"/>
      <c r="H167" s="98"/>
      <c r="I167" s="96"/>
      <c r="J167" s="98"/>
      <c r="K167" s="96"/>
      <c r="L167" s="101"/>
      <c r="M167" s="92"/>
      <c r="N167" s="96"/>
      <c r="O167" s="121"/>
      <c r="P167" s="124"/>
      <c r="Q167" s="124"/>
      <c r="R167" s="58"/>
      <c r="S167" s="117"/>
      <c r="T167" s="104"/>
      <c r="U167" s="96"/>
      <c r="V167" s="98"/>
      <c r="W167" s="96"/>
      <c r="X167" s="96"/>
      <c r="Y167" s="96"/>
      <c r="Z167" s="98"/>
      <c r="AA167" s="96"/>
      <c r="AB167" s="94"/>
      <c r="AC167" s="94"/>
      <c r="AD167" s="92"/>
      <c r="AE167" s="92"/>
      <c r="AF167" s="94"/>
      <c r="AG167" s="110"/>
      <c r="AK167"/>
      <c r="AL167"/>
      <c r="AM167"/>
      <c r="AN167"/>
      <c r="AP167"/>
      <c r="AQ167" s="26"/>
      <c r="AR167" s="5"/>
      <c r="AS167"/>
      <c r="AT167" s="32"/>
      <c r="AU167"/>
      <c r="AV167" s="37"/>
      <c r="AW167" s="2"/>
      <c r="AX167" s="4"/>
      <c r="AY167" s="4"/>
      <c r="BB167" s="15"/>
      <c r="BC167" s="23"/>
    </row>
    <row r="168" spans="1:55" ht="13.5" customHeight="1" hidden="1" thickBot="1">
      <c r="A168" s="118"/>
      <c r="B168" s="105"/>
      <c r="C168" s="114"/>
      <c r="D168" s="98"/>
      <c r="E168" s="97"/>
      <c r="F168" s="97"/>
      <c r="G168" s="97"/>
      <c r="H168" s="98"/>
      <c r="I168" s="97"/>
      <c r="J168" s="98"/>
      <c r="K168" s="97"/>
      <c r="L168" s="102"/>
      <c r="M168" s="93"/>
      <c r="N168" s="97"/>
      <c r="O168" s="122"/>
      <c r="P168" s="125"/>
      <c r="Q168" s="125"/>
      <c r="R168" s="58"/>
      <c r="S168" s="118"/>
      <c r="T168" s="105"/>
      <c r="U168" s="97"/>
      <c r="V168" s="98"/>
      <c r="W168" s="97"/>
      <c r="X168" s="97"/>
      <c r="Y168" s="97"/>
      <c r="Z168" s="98"/>
      <c r="AA168" s="97"/>
      <c r="AB168" s="95"/>
      <c r="AC168" s="95"/>
      <c r="AD168" s="93"/>
      <c r="AE168" s="93"/>
      <c r="AF168" s="95"/>
      <c r="AG168" s="111"/>
      <c r="AK168"/>
      <c r="AL168"/>
      <c r="AM168"/>
      <c r="AN168"/>
      <c r="AP168"/>
      <c r="AQ168" s="26"/>
      <c r="AR168" s="5"/>
      <c r="AS168"/>
      <c r="AT168" s="32"/>
      <c r="AU168"/>
      <c r="AV168" s="37"/>
      <c r="AW168" s="2"/>
      <c r="AX168" s="4"/>
      <c r="AY168" s="4"/>
      <c r="BB168" s="15"/>
      <c r="BC168" s="23"/>
    </row>
    <row r="169" spans="1:79" ht="12" hidden="1" thickBot="1">
      <c r="A169" s="24">
        <v>1</v>
      </c>
      <c r="B169" s="24">
        <v>2</v>
      </c>
      <c r="C169" s="40"/>
      <c r="D169" s="53"/>
      <c r="E169" s="29"/>
      <c r="F169" s="53"/>
      <c r="G169" s="29"/>
      <c r="H169" s="53"/>
      <c r="I169" s="29"/>
      <c r="J169" s="29"/>
      <c r="K169" s="53"/>
      <c r="L169" s="29"/>
      <c r="M169" s="53"/>
      <c r="N169" s="29"/>
      <c r="O169" s="29"/>
      <c r="P169" s="29"/>
      <c r="Q169" s="29">
        <v>16</v>
      </c>
      <c r="R169" s="59"/>
      <c r="S169" s="24">
        <v>1</v>
      </c>
      <c r="T169" s="25">
        <v>2</v>
      </c>
      <c r="U169" s="29"/>
      <c r="V169" s="29"/>
      <c r="W169" s="53"/>
      <c r="X169" s="29"/>
      <c r="Y169" s="53"/>
      <c r="Z169" s="29"/>
      <c r="AA169" s="40"/>
      <c r="AB169" s="53"/>
      <c r="AC169" s="53"/>
      <c r="AD169" s="53"/>
      <c r="AE169" s="29"/>
      <c r="AF169" s="64"/>
      <c r="AG169" s="29">
        <v>15</v>
      </c>
      <c r="BB169" s="15"/>
      <c r="BC169" s="23"/>
      <c r="BI169" s="19"/>
      <c r="BR169" s="19"/>
      <c r="BV169" s="19"/>
      <c r="CA169" s="19"/>
    </row>
    <row r="170" spans="1:55" ht="12" thickBot="1">
      <c r="A170" s="54">
        <v>136</v>
      </c>
      <c r="B170" s="76" t="s">
        <v>108</v>
      </c>
      <c r="C170" s="47">
        <v>59885.24</v>
      </c>
      <c r="D170" s="47">
        <v>59885.24</v>
      </c>
      <c r="E170" s="47">
        <v>59879.22</v>
      </c>
      <c r="F170" s="47"/>
      <c r="G170" s="47"/>
      <c r="H170" s="47"/>
      <c r="I170" s="47"/>
      <c r="J170" s="47"/>
      <c r="K170" s="47"/>
      <c r="L170" s="47"/>
      <c r="M170" s="47"/>
      <c r="N170" s="47"/>
      <c r="O170" s="47">
        <v>5542.92</v>
      </c>
      <c r="P170" s="47">
        <f>7433.47+7433.47+7433.47</f>
        <v>22300.41</v>
      </c>
      <c r="Q170" s="73">
        <f aca="true" t="shared" si="6" ref="Q170:Q192">SUM(C170:P170)</f>
        <v>207493.03000000003</v>
      </c>
      <c r="R170" s="61"/>
      <c r="S170" s="54">
        <v>137</v>
      </c>
      <c r="T170" s="76" t="s">
        <v>108</v>
      </c>
      <c r="U170" s="69">
        <v>56863.58</v>
      </c>
      <c r="V170" s="44">
        <v>60123.84</v>
      </c>
      <c r="W170" s="43">
        <v>56783.67</v>
      </c>
      <c r="X170" s="81"/>
      <c r="Y170" s="81"/>
      <c r="Z170" s="81"/>
      <c r="AA170" s="81"/>
      <c r="AB170" s="84"/>
      <c r="AC170" s="84"/>
      <c r="AD170" s="84"/>
      <c r="AE170" s="84"/>
      <c r="AF170" s="84"/>
      <c r="AG170" s="65">
        <f aca="true" t="shared" si="7" ref="AG170:AG192">SUM(U170:AF170)</f>
        <v>173771.09</v>
      </c>
      <c r="BB170" s="15"/>
      <c r="BC170" s="18"/>
    </row>
    <row r="171" spans="1:55" ht="12" thickBot="1">
      <c r="A171" s="54">
        <v>137</v>
      </c>
      <c r="B171" s="76" t="s">
        <v>109</v>
      </c>
      <c r="C171" s="47">
        <v>32391.9</v>
      </c>
      <c r="D171" s="47">
        <v>32420.28</v>
      </c>
      <c r="E171" s="47">
        <v>32420.28</v>
      </c>
      <c r="F171" s="47"/>
      <c r="G171" s="47"/>
      <c r="H171" s="47"/>
      <c r="I171" s="47"/>
      <c r="J171" s="47"/>
      <c r="K171" s="47"/>
      <c r="L171" s="47"/>
      <c r="M171" s="47"/>
      <c r="N171" s="47"/>
      <c r="O171" s="47">
        <v>3131.67</v>
      </c>
      <c r="P171" s="47">
        <f>2066.36+2066.36+2066.36</f>
        <v>6199.08</v>
      </c>
      <c r="Q171" s="73">
        <f t="shared" si="6"/>
        <v>106563.20999999999</v>
      </c>
      <c r="R171" s="61"/>
      <c r="S171" s="54">
        <v>138</v>
      </c>
      <c r="T171" s="76" t="s">
        <v>109</v>
      </c>
      <c r="U171" s="69">
        <v>30913.55</v>
      </c>
      <c r="V171" s="47">
        <v>61902.27</v>
      </c>
      <c r="W171" s="43">
        <v>34808.23</v>
      </c>
      <c r="X171" s="81"/>
      <c r="Y171" s="81"/>
      <c r="Z171" s="81"/>
      <c r="AA171" s="81"/>
      <c r="AB171" s="84"/>
      <c r="AC171" s="84"/>
      <c r="AD171" s="84"/>
      <c r="AE171" s="84"/>
      <c r="AF171" s="84"/>
      <c r="AG171" s="65">
        <f t="shared" si="7"/>
        <v>127624.04999999999</v>
      </c>
      <c r="BB171" s="15"/>
      <c r="BC171" s="18"/>
    </row>
    <row r="172" spans="1:55" ht="12" thickBot="1">
      <c r="A172" s="54">
        <v>138</v>
      </c>
      <c r="B172" s="76" t="s">
        <v>110</v>
      </c>
      <c r="C172" s="47">
        <v>26767.4</v>
      </c>
      <c r="D172" s="47">
        <v>26767.4</v>
      </c>
      <c r="E172" s="47">
        <v>26767.4</v>
      </c>
      <c r="F172" s="47"/>
      <c r="G172" s="47"/>
      <c r="H172" s="47"/>
      <c r="I172" s="47"/>
      <c r="J172" s="47"/>
      <c r="K172" s="47"/>
      <c r="L172" s="47"/>
      <c r="M172" s="47"/>
      <c r="N172" s="47"/>
      <c r="O172" s="47">
        <v>2777.79</v>
      </c>
      <c r="P172" s="47"/>
      <c r="Q172" s="73">
        <f t="shared" si="6"/>
        <v>83079.99</v>
      </c>
      <c r="R172" s="61"/>
      <c r="S172" s="54">
        <v>139</v>
      </c>
      <c r="T172" s="76" t="s">
        <v>110</v>
      </c>
      <c r="U172" s="69">
        <v>23783.17</v>
      </c>
      <c r="V172" s="47">
        <v>41279.56</v>
      </c>
      <c r="W172" s="43">
        <v>22931.61</v>
      </c>
      <c r="X172" s="81"/>
      <c r="Y172" s="81"/>
      <c r="Z172" s="81"/>
      <c r="AA172" s="81"/>
      <c r="AB172" s="84"/>
      <c r="AC172" s="84"/>
      <c r="AD172" s="84"/>
      <c r="AE172" s="84"/>
      <c r="AF172" s="84"/>
      <c r="AG172" s="65">
        <f t="shared" si="7"/>
        <v>87994.34</v>
      </c>
      <c r="BB172" s="15"/>
      <c r="BC172" s="18"/>
    </row>
    <row r="173" spans="1:55" ht="12" thickBot="1">
      <c r="A173" s="54">
        <v>139</v>
      </c>
      <c r="B173" s="76" t="s">
        <v>123</v>
      </c>
      <c r="C173" s="47">
        <v>24806.7</v>
      </c>
      <c r="D173" s="47">
        <v>24806.7</v>
      </c>
      <c r="E173" s="47">
        <v>24806.7</v>
      </c>
      <c r="F173" s="47"/>
      <c r="G173" s="47"/>
      <c r="H173" s="47"/>
      <c r="I173" s="47"/>
      <c r="J173" s="47"/>
      <c r="K173" s="47"/>
      <c r="L173" s="47"/>
      <c r="M173" s="47"/>
      <c r="N173" s="47"/>
      <c r="O173" s="47">
        <v>2777.82</v>
      </c>
      <c r="P173" s="47"/>
      <c r="Q173" s="73">
        <f t="shared" si="6"/>
        <v>77197.92000000001</v>
      </c>
      <c r="R173" s="61"/>
      <c r="S173" s="54">
        <v>140</v>
      </c>
      <c r="T173" s="76" t="s">
        <v>123</v>
      </c>
      <c r="U173" s="69">
        <v>23574.12</v>
      </c>
      <c r="V173" s="47">
        <v>41028.73</v>
      </c>
      <c r="W173" s="43">
        <v>25858.32</v>
      </c>
      <c r="X173" s="81"/>
      <c r="Y173" s="81"/>
      <c r="Z173" s="81"/>
      <c r="AA173" s="81"/>
      <c r="AB173" s="84"/>
      <c r="AC173" s="84"/>
      <c r="AD173" s="84"/>
      <c r="AE173" s="84"/>
      <c r="AF173" s="84"/>
      <c r="AG173" s="65">
        <f t="shared" si="7"/>
        <v>90461.17000000001</v>
      </c>
      <c r="BB173" s="15"/>
      <c r="BC173" s="18"/>
    </row>
    <row r="174" spans="1:55" ht="12" thickBot="1">
      <c r="A174" s="54"/>
      <c r="B174" s="76" t="s">
        <v>157</v>
      </c>
      <c r="C174" s="47">
        <v>0</v>
      </c>
      <c r="D174" s="47">
        <v>0</v>
      </c>
      <c r="E174" s="47">
        <v>0</v>
      </c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73">
        <f t="shared" si="6"/>
        <v>0</v>
      </c>
      <c r="R174" s="61"/>
      <c r="S174" s="54"/>
      <c r="T174" s="76" t="s">
        <v>157</v>
      </c>
      <c r="U174" s="69">
        <v>875.74</v>
      </c>
      <c r="V174" s="47">
        <v>19239.07</v>
      </c>
      <c r="W174" s="43">
        <v>15.25</v>
      </c>
      <c r="X174" s="81"/>
      <c r="Y174" s="81"/>
      <c r="Z174" s="81"/>
      <c r="AA174" s="81"/>
      <c r="AB174" s="84"/>
      <c r="AC174" s="84"/>
      <c r="AD174" s="84"/>
      <c r="AE174" s="84"/>
      <c r="AF174" s="84"/>
      <c r="AG174" s="65">
        <f t="shared" si="7"/>
        <v>20130.06</v>
      </c>
      <c r="BB174" s="15"/>
      <c r="BC174" s="18"/>
    </row>
    <row r="175" spans="1:55" ht="12" thickBot="1">
      <c r="A175" s="54">
        <v>140</v>
      </c>
      <c r="B175" s="76" t="s">
        <v>176</v>
      </c>
      <c r="C175" s="47">
        <v>44033.6</v>
      </c>
      <c r="D175" s="47">
        <v>44033.6</v>
      </c>
      <c r="E175" s="47">
        <v>44033.6</v>
      </c>
      <c r="F175" s="47"/>
      <c r="G175" s="47"/>
      <c r="H175" s="47"/>
      <c r="I175" s="47"/>
      <c r="J175" s="47"/>
      <c r="K175" s="47"/>
      <c r="L175" s="47"/>
      <c r="M175" s="47"/>
      <c r="N175" s="47"/>
      <c r="O175" s="47">
        <v>3776.28</v>
      </c>
      <c r="P175" s="47">
        <f>873.06+873.06+873.06</f>
        <v>2619.18</v>
      </c>
      <c r="Q175" s="73">
        <f t="shared" si="6"/>
        <v>138496.25999999998</v>
      </c>
      <c r="R175" s="61"/>
      <c r="S175" s="54">
        <v>141</v>
      </c>
      <c r="T175" s="76" t="s">
        <v>176</v>
      </c>
      <c r="U175" s="69">
        <v>35064.96</v>
      </c>
      <c r="V175" s="47">
        <v>32303.78</v>
      </c>
      <c r="W175" s="43">
        <v>36451.97</v>
      </c>
      <c r="X175" s="81"/>
      <c r="Y175" s="81"/>
      <c r="Z175" s="81"/>
      <c r="AA175" s="81"/>
      <c r="AB175" s="84"/>
      <c r="AC175" s="84"/>
      <c r="AD175" s="84"/>
      <c r="AE175" s="84"/>
      <c r="AF175" s="84"/>
      <c r="AG175" s="65">
        <f t="shared" si="7"/>
        <v>103820.70999999999</v>
      </c>
      <c r="BB175" s="15"/>
      <c r="BC175" s="18"/>
    </row>
    <row r="176" spans="1:55" ht="12" thickBot="1">
      <c r="A176" s="54">
        <v>141</v>
      </c>
      <c r="B176" s="76" t="s">
        <v>111</v>
      </c>
      <c r="C176" s="47">
        <v>28347.32</v>
      </c>
      <c r="D176" s="47">
        <v>28347.32</v>
      </c>
      <c r="E176" s="47">
        <v>28350.76</v>
      </c>
      <c r="F176" s="47"/>
      <c r="G176" s="47"/>
      <c r="H176" s="47"/>
      <c r="I176" s="47"/>
      <c r="J176" s="47"/>
      <c r="K176" s="47"/>
      <c r="L176" s="47"/>
      <c r="M176" s="47"/>
      <c r="N176" s="47"/>
      <c r="O176" s="47">
        <v>2235.12</v>
      </c>
      <c r="P176" s="47"/>
      <c r="Q176" s="73">
        <f t="shared" si="6"/>
        <v>87280.51999999999</v>
      </c>
      <c r="R176" s="61"/>
      <c r="S176" s="54">
        <v>142</v>
      </c>
      <c r="T176" s="76" t="s">
        <v>111</v>
      </c>
      <c r="U176" s="69">
        <v>26714.9</v>
      </c>
      <c r="V176" s="47">
        <v>25222.21</v>
      </c>
      <c r="W176" s="43">
        <v>25583.6</v>
      </c>
      <c r="X176" s="81"/>
      <c r="Y176" s="81"/>
      <c r="Z176" s="81"/>
      <c r="AA176" s="81"/>
      <c r="AB176" s="84"/>
      <c r="AC176" s="84"/>
      <c r="AD176" s="84"/>
      <c r="AE176" s="84"/>
      <c r="AF176" s="84"/>
      <c r="AG176" s="65">
        <f t="shared" si="7"/>
        <v>77520.70999999999</v>
      </c>
      <c r="BB176" s="15"/>
      <c r="BC176" s="18"/>
    </row>
    <row r="177" spans="1:55" ht="12" thickBot="1">
      <c r="A177" s="54">
        <v>142</v>
      </c>
      <c r="B177" s="76" t="s">
        <v>112</v>
      </c>
      <c r="C177" s="47">
        <v>1316.64</v>
      </c>
      <c r="D177" s="47">
        <v>1316.64</v>
      </c>
      <c r="E177" s="47">
        <v>1316.64</v>
      </c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73">
        <f t="shared" si="6"/>
        <v>3949.92</v>
      </c>
      <c r="R177" s="61"/>
      <c r="S177" s="54">
        <v>143</v>
      </c>
      <c r="T177" s="76" t="s">
        <v>112</v>
      </c>
      <c r="U177" s="69">
        <v>1327.15</v>
      </c>
      <c r="V177" s="47">
        <v>1218.43</v>
      </c>
      <c r="W177" s="43">
        <v>1248.91</v>
      </c>
      <c r="X177" s="81"/>
      <c r="Y177" s="81"/>
      <c r="Z177" s="81"/>
      <c r="AA177" s="81"/>
      <c r="AB177" s="84"/>
      <c r="AC177" s="84"/>
      <c r="AD177" s="84"/>
      <c r="AE177" s="84"/>
      <c r="AF177" s="84"/>
      <c r="AG177" s="65">
        <f t="shared" si="7"/>
        <v>3794.49</v>
      </c>
      <c r="BB177" s="15"/>
      <c r="BC177" s="18"/>
    </row>
    <row r="178" spans="1:55" ht="12" thickBot="1">
      <c r="A178" s="54">
        <v>143</v>
      </c>
      <c r="B178" s="76" t="s">
        <v>161</v>
      </c>
      <c r="C178" s="47">
        <v>12044.16</v>
      </c>
      <c r="D178" s="47">
        <v>12044.16</v>
      </c>
      <c r="E178" s="47">
        <v>12044.16</v>
      </c>
      <c r="F178" s="47"/>
      <c r="G178" s="47"/>
      <c r="H178" s="47"/>
      <c r="I178" s="47"/>
      <c r="J178" s="47"/>
      <c r="K178" s="47"/>
      <c r="L178" s="47"/>
      <c r="M178" s="47"/>
      <c r="N178" s="47"/>
      <c r="O178" s="47">
        <v>556.98</v>
      </c>
      <c r="P178" s="47"/>
      <c r="Q178" s="73">
        <f t="shared" si="6"/>
        <v>36689.46</v>
      </c>
      <c r="R178" s="61"/>
      <c r="S178" s="55">
        <v>144</v>
      </c>
      <c r="T178" s="76" t="s">
        <v>161</v>
      </c>
      <c r="U178" s="69">
        <v>10539.68</v>
      </c>
      <c r="V178" s="47">
        <v>13358.04</v>
      </c>
      <c r="W178" s="43">
        <v>9477.55</v>
      </c>
      <c r="X178" s="81"/>
      <c r="Y178" s="81"/>
      <c r="Z178" s="81"/>
      <c r="AA178" s="81"/>
      <c r="AB178" s="84"/>
      <c r="AC178" s="84"/>
      <c r="AD178" s="84"/>
      <c r="AE178" s="84"/>
      <c r="AF178" s="84"/>
      <c r="AG178" s="65">
        <f t="shared" si="7"/>
        <v>33375.270000000004</v>
      </c>
      <c r="BB178" s="15"/>
      <c r="BC178" s="18"/>
    </row>
    <row r="179" spans="1:55" ht="12" thickBot="1">
      <c r="A179" s="55">
        <v>144</v>
      </c>
      <c r="B179" s="76" t="s">
        <v>113</v>
      </c>
      <c r="C179" s="47">
        <v>8132.16</v>
      </c>
      <c r="D179" s="47">
        <v>8132.16</v>
      </c>
      <c r="E179" s="47">
        <v>8132.16</v>
      </c>
      <c r="F179" s="47"/>
      <c r="G179" s="47"/>
      <c r="H179" s="47"/>
      <c r="I179" s="47"/>
      <c r="J179" s="47"/>
      <c r="K179" s="47"/>
      <c r="L179" s="47"/>
      <c r="M179" s="47"/>
      <c r="N179" s="47"/>
      <c r="O179" s="47">
        <v>316.62</v>
      </c>
      <c r="P179" s="47"/>
      <c r="Q179" s="73">
        <f t="shared" si="6"/>
        <v>24713.1</v>
      </c>
      <c r="R179" s="61"/>
      <c r="S179" s="54">
        <v>145</v>
      </c>
      <c r="T179" s="76" t="s">
        <v>113</v>
      </c>
      <c r="U179" s="69">
        <v>11732.22</v>
      </c>
      <c r="V179" s="47">
        <v>10684.84</v>
      </c>
      <c r="W179" s="43">
        <v>6273.96</v>
      </c>
      <c r="X179" s="81"/>
      <c r="Y179" s="81"/>
      <c r="Z179" s="81"/>
      <c r="AA179" s="81"/>
      <c r="AB179" s="84"/>
      <c r="AC179" s="84"/>
      <c r="AD179" s="84"/>
      <c r="AE179" s="84"/>
      <c r="AF179" s="84"/>
      <c r="AG179" s="65">
        <f t="shared" si="7"/>
        <v>28691.019999999997</v>
      </c>
      <c r="BB179" s="15"/>
      <c r="BC179" s="18"/>
    </row>
    <row r="180" spans="1:55" ht="12" thickBot="1">
      <c r="A180" s="54">
        <v>145</v>
      </c>
      <c r="B180" s="76" t="s">
        <v>177</v>
      </c>
      <c r="C180" s="47">
        <v>7020.7</v>
      </c>
      <c r="D180" s="47">
        <v>7020.7</v>
      </c>
      <c r="E180" s="47">
        <v>7020.7</v>
      </c>
      <c r="F180" s="47"/>
      <c r="G180" s="47"/>
      <c r="H180" s="47"/>
      <c r="I180" s="47"/>
      <c r="J180" s="47"/>
      <c r="K180" s="47"/>
      <c r="L180" s="47"/>
      <c r="M180" s="47"/>
      <c r="N180" s="47"/>
      <c r="O180" s="47">
        <v>189.66</v>
      </c>
      <c r="P180" s="47"/>
      <c r="Q180" s="73">
        <f t="shared" si="6"/>
        <v>21251.76</v>
      </c>
      <c r="R180" s="61"/>
      <c r="S180" s="55">
        <v>146</v>
      </c>
      <c r="T180" s="76" t="s">
        <v>177</v>
      </c>
      <c r="U180" s="69">
        <v>5386.08</v>
      </c>
      <c r="V180" s="47">
        <v>7798.04</v>
      </c>
      <c r="W180" s="43">
        <v>4885.52</v>
      </c>
      <c r="X180" s="81"/>
      <c r="Y180" s="81"/>
      <c r="Z180" s="81"/>
      <c r="AA180" s="81"/>
      <c r="AB180" s="84"/>
      <c r="AC180" s="84"/>
      <c r="AD180" s="84"/>
      <c r="AE180" s="84"/>
      <c r="AF180" s="84"/>
      <c r="AG180" s="65">
        <f t="shared" si="7"/>
        <v>18069.64</v>
      </c>
      <c r="BB180" s="15"/>
      <c r="BC180" s="18"/>
    </row>
    <row r="181" spans="1:55" ht="12" thickBot="1">
      <c r="A181" s="55">
        <v>146</v>
      </c>
      <c r="B181" s="76" t="s">
        <v>114</v>
      </c>
      <c r="C181" s="47">
        <v>5093.78</v>
      </c>
      <c r="D181" s="47">
        <v>5093.78</v>
      </c>
      <c r="E181" s="47">
        <v>5093.78</v>
      </c>
      <c r="F181" s="47"/>
      <c r="G181" s="47"/>
      <c r="H181" s="47"/>
      <c r="I181" s="47"/>
      <c r="J181" s="47"/>
      <c r="K181" s="47"/>
      <c r="L181" s="47"/>
      <c r="M181" s="47"/>
      <c r="N181" s="47"/>
      <c r="O181" s="47">
        <v>209.91</v>
      </c>
      <c r="P181" s="47"/>
      <c r="Q181" s="73">
        <f t="shared" si="6"/>
        <v>15491.25</v>
      </c>
      <c r="R181" s="61"/>
      <c r="S181" s="55">
        <v>147</v>
      </c>
      <c r="T181" s="76" t="s">
        <v>114</v>
      </c>
      <c r="U181" s="69">
        <v>8529.69</v>
      </c>
      <c r="V181" s="47">
        <v>4330.48</v>
      </c>
      <c r="W181" s="43">
        <v>4436.16</v>
      </c>
      <c r="X181" s="81"/>
      <c r="Y181" s="81"/>
      <c r="Z181" s="81"/>
      <c r="AA181" s="81"/>
      <c r="AB181" s="84"/>
      <c r="AC181" s="84"/>
      <c r="AD181" s="84"/>
      <c r="AE181" s="84"/>
      <c r="AF181" s="84"/>
      <c r="AG181" s="65">
        <f t="shared" si="7"/>
        <v>17296.33</v>
      </c>
      <c r="BB181" s="15"/>
      <c r="BC181" s="15"/>
    </row>
    <row r="182" spans="1:55" ht="12" thickBot="1">
      <c r="A182" s="55">
        <v>147</v>
      </c>
      <c r="B182" s="76" t="s">
        <v>115</v>
      </c>
      <c r="C182" s="47">
        <v>10479.1</v>
      </c>
      <c r="D182" s="47">
        <v>10479.1</v>
      </c>
      <c r="E182" s="47">
        <v>10479.1</v>
      </c>
      <c r="F182" s="47"/>
      <c r="G182" s="47"/>
      <c r="H182" s="47"/>
      <c r="I182" s="47"/>
      <c r="J182" s="47"/>
      <c r="K182" s="47"/>
      <c r="L182" s="47"/>
      <c r="M182" s="47"/>
      <c r="N182" s="47"/>
      <c r="O182" s="47">
        <v>287.97</v>
      </c>
      <c r="P182" s="47"/>
      <c r="Q182" s="73">
        <f t="shared" si="6"/>
        <v>31725.270000000004</v>
      </c>
      <c r="R182" s="61"/>
      <c r="S182" s="54">
        <v>148</v>
      </c>
      <c r="T182" s="76" t="s">
        <v>115</v>
      </c>
      <c r="U182" s="69">
        <v>9572.63</v>
      </c>
      <c r="V182" s="47">
        <v>8889.71</v>
      </c>
      <c r="W182" s="43">
        <v>8149.42</v>
      </c>
      <c r="X182" s="81"/>
      <c r="Y182" s="81"/>
      <c r="Z182" s="81"/>
      <c r="AA182" s="81"/>
      <c r="AB182" s="84"/>
      <c r="AC182" s="84"/>
      <c r="AD182" s="84"/>
      <c r="AE182" s="84"/>
      <c r="AF182" s="84"/>
      <c r="AG182" s="65">
        <f t="shared" si="7"/>
        <v>26611.759999999995</v>
      </c>
      <c r="BB182" s="15"/>
      <c r="BC182" s="15"/>
    </row>
    <row r="183" spans="1:55" ht="12" thickBot="1">
      <c r="A183" s="54">
        <v>148</v>
      </c>
      <c r="B183" s="76" t="s">
        <v>116</v>
      </c>
      <c r="C183" s="47">
        <v>31371.94</v>
      </c>
      <c r="D183" s="47">
        <v>31371.94</v>
      </c>
      <c r="E183" s="47">
        <v>31371.94</v>
      </c>
      <c r="F183" s="47"/>
      <c r="G183" s="47"/>
      <c r="H183" s="47"/>
      <c r="I183" s="47"/>
      <c r="J183" s="47"/>
      <c r="K183" s="47"/>
      <c r="L183" s="47"/>
      <c r="M183" s="47"/>
      <c r="N183" s="47"/>
      <c r="O183" s="47">
        <v>3588.06</v>
      </c>
      <c r="P183" s="47"/>
      <c r="Q183" s="73">
        <f t="shared" si="6"/>
        <v>97703.87999999999</v>
      </c>
      <c r="R183" s="61"/>
      <c r="S183" s="54">
        <v>149</v>
      </c>
      <c r="T183" s="76" t="s">
        <v>116</v>
      </c>
      <c r="U183" s="69">
        <v>53525.25</v>
      </c>
      <c r="V183" s="47">
        <v>28328.51</v>
      </c>
      <c r="W183" s="43">
        <v>28603.68</v>
      </c>
      <c r="X183" s="81"/>
      <c r="Y183" s="81"/>
      <c r="Z183" s="81"/>
      <c r="AA183" s="81"/>
      <c r="AB183" s="84"/>
      <c r="AC183" s="84"/>
      <c r="AD183" s="84"/>
      <c r="AE183" s="84"/>
      <c r="AF183" s="84"/>
      <c r="AG183" s="65">
        <f t="shared" si="7"/>
        <v>110457.44</v>
      </c>
      <c r="BB183" s="15"/>
      <c r="BC183" s="15"/>
    </row>
    <row r="184" spans="1:55" ht="12" thickBot="1">
      <c r="A184" s="54">
        <v>149</v>
      </c>
      <c r="B184" s="76" t="s">
        <v>117</v>
      </c>
      <c r="C184" s="47">
        <v>31032.24</v>
      </c>
      <c r="D184" s="47">
        <v>31032.24</v>
      </c>
      <c r="E184" s="47">
        <v>31032.24</v>
      </c>
      <c r="F184" s="47"/>
      <c r="G184" s="47"/>
      <c r="H184" s="47"/>
      <c r="I184" s="47"/>
      <c r="J184" s="47"/>
      <c r="K184" s="47"/>
      <c r="L184" s="47"/>
      <c r="M184" s="47"/>
      <c r="N184" s="47"/>
      <c r="O184" s="47">
        <v>3837.06</v>
      </c>
      <c r="P184" s="47"/>
      <c r="Q184" s="73">
        <f t="shared" si="6"/>
        <v>96933.78</v>
      </c>
      <c r="R184" s="61"/>
      <c r="S184" s="54">
        <v>150</v>
      </c>
      <c r="T184" s="76" t="s">
        <v>117</v>
      </c>
      <c r="U184" s="69">
        <v>51149.97</v>
      </c>
      <c r="V184" s="47">
        <v>27487.83</v>
      </c>
      <c r="W184" s="43">
        <v>28007.87</v>
      </c>
      <c r="X184" s="81"/>
      <c r="Y184" s="81"/>
      <c r="Z184" s="81"/>
      <c r="AA184" s="81"/>
      <c r="AB184" s="84"/>
      <c r="AC184" s="84"/>
      <c r="AD184" s="84"/>
      <c r="AE184" s="84"/>
      <c r="AF184" s="84"/>
      <c r="AG184" s="65">
        <f t="shared" si="7"/>
        <v>106645.67</v>
      </c>
      <c r="BB184" s="15"/>
      <c r="BC184" s="15"/>
    </row>
    <row r="185" spans="1:55" ht="12" thickBot="1">
      <c r="A185" s="54">
        <v>150</v>
      </c>
      <c r="B185" s="76" t="s">
        <v>126</v>
      </c>
      <c r="C185" s="47">
        <v>33030.88</v>
      </c>
      <c r="D185" s="47">
        <v>33030.88</v>
      </c>
      <c r="E185" s="47">
        <v>33030.88</v>
      </c>
      <c r="F185" s="47"/>
      <c r="G185" s="47"/>
      <c r="H185" s="47"/>
      <c r="I185" s="47"/>
      <c r="J185" s="47"/>
      <c r="K185" s="47"/>
      <c r="L185" s="47"/>
      <c r="M185" s="47"/>
      <c r="N185" s="47"/>
      <c r="O185" s="47">
        <v>2739.78</v>
      </c>
      <c r="P185" s="47"/>
      <c r="Q185" s="73">
        <f t="shared" si="6"/>
        <v>101832.41999999998</v>
      </c>
      <c r="R185" s="61"/>
      <c r="S185" s="54">
        <v>151</v>
      </c>
      <c r="T185" s="76" t="s">
        <v>126</v>
      </c>
      <c r="U185" s="69">
        <v>30943.8</v>
      </c>
      <c r="V185" s="47">
        <v>32726.32</v>
      </c>
      <c r="W185" s="43">
        <v>33995.41</v>
      </c>
      <c r="X185" s="81"/>
      <c r="Y185" s="81"/>
      <c r="Z185" s="81"/>
      <c r="AA185" s="81"/>
      <c r="AB185" s="84"/>
      <c r="AC185" s="84"/>
      <c r="AD185" s="84"/>
      <c r="AE185" s="84"/>
      <c r="AF185" s="84"/>
      <c r="AG185" s="65">
        <f t="shared" si="7"/>
        <v>97665.53</v>
      </c>
      <c r="BB185" s="15"/>
      <c r="BC185" s="15"/>
    </row>
    <row r="186" spans="1:55" ht="12" thickBot="1">
      <c r="A186" s="54">
        <v>151</v>
      </c>
      <c r="B186" s="76" t="s">
        <v>183</v>
      </c>
      <c r="C186" s="47">
        <v>34204.28</v>
      </c>
      <c r="D186" s="47">
        <v>34204.28</v>
      </c>
      <c r="E186" s="47">
        <v>34204.28</v>
      </c>
      <c r="F186" s="47"/>
      <c r="G186" s="47"/>
      <c r="H186" s="47"/>
      <c r="I186" s="47"/>
      <c r="J186" s="47"/>
      <c r="K186" s="47"/>
      <c r="L186" s="47"/>
      <c r="M186" s="47"/>
      <c r="N186" s="47"/>
      <c r="O186" s="47">
        <v>2308.65</v>
      </c>
      <c r="P186" s="47"/>
      <c r="Q186" s="73">
        <f t="shared" si="6"/>
        <v>104921.48999999999</v>
      </c>
      <c r="R186" s="61"/>
      <c r="S186" s="54">
        <v>152</v>
      </c>
      <c r="T186" s="76" t="s">
        <v>183</v>
      </c>
      <c r="U186" s="69">
        <v>42845.03</v>
      </c>
      <c r="V186" s="47">
        <v>22027.45</v>
      </c>
      <c r="W186" s="43">
        <v>26917.47</v>
      </c>
      <c r="X186" s="81"/>
      <c r="Y186" s="81"/>
      <c r="Z186" s="81"/>
      <c r="AA186" s="81"/>
      <c r="AB186" s="84"/>
      <c r="AC186" s="84"/>
      <c r="AD186" s="84"/>
      <c r="AE186" s="84"/>
      <c r="AF186" s="84"/>
      <c r="AG186" s="65">
        <f t="shared" si="7"/>
        <v>91789.95</v>
      </c>
      <c r="BB186" s="15"/>
      <c r="BC186" s="15"/>
    </row>
    <row r="187" spans="1:55" ht="12" thickBot="1">
      <c r="A187" s="54">
        <v>152</v>
      </c>
      <c r="B187" s="76" t="s">
        <v>118</v>
      </c>
      <c r="C187" s="47">
        <v>10428.36</v>
      </c>
      <c r="D187" s="47">
        <v>10428.36</v>
      </c>
      <c r="E187" s="47">
        <v>10428.36</v>
      </c>
      <c r="F187" s="47"/>
      <c r="G187" s="47"/>
      <c r="H187" s="47"/>
      <c r="I187" s="47"/>
      <c r="J187" s="47"/>
      <c r="K187" s="47"/>
      <c r="L187" s="47"/>
      <c r="M187" s="47"/>
      <c r="N187" s="47"/>
      <c r="O187" s="47">
        <v>364.2</v>
      </c>
      <c r="P187" s="47">
        <f>667.89+667.89+667.89</f>
        <v>2003.67</v>
      </c>
      <c r="Q187" s="73">
        <f t="shared" si="6"/>
        <v>33652.950000000004</v>
      </c>
      <c r="R187" s="61"/>
      <c r="S187" s="54">
        <v>153</v>
      </c>
      <c r="T187" s="76" t="s">
        <v>118</v>
      </c>
      <c r="U187" s="69">
        <v>11392.6</v>
      </c>
      <c r="V187" s="47">
        <v>10396.59</v>
      </c>
      <c r="W187" s="43">
        <v>10985.22</v>
      </c>
      <c r="X187" s="81"/>
      <c r="Y187" s="81"/>
      <c r="Z187" s="81"/>
      <c r="AA187" s="81"/>
      <c r="AB187" s="84"/>
      <c r="AC187" s="84"/>
      <c r="AD187" s="84"/>
      <c r="AE187" s="84"/>
      <c r="AF187" s="84"/>
      <c r="AG187" s="65">
        <f t="shared" si="7"/>
        <v>32774.41</v>
      </c>
      <c r="BB187" s="15"/>
      <c r="BC187" s="15"/>
    </row>
    <row r="188" spans="1:55" ht="12" thickBot="1">
      <c r="A188" s="54">
        <v>153</v>
      </c>
      <c r="B188" s="76" t="s">
        <v>158</v>
      </c>
      <c r="C188" s="47">
        <v>14694.82</v>
      </c>
      <c r="D188" s="47">
        <v>14694.82</v>
      </c>
      <c r="E188" s="47">
        <v>14694.82</v>
      </c>
      <c r="F188" s="47"/>
      <c r="G188" s="47"/>
      <c r="H188" s="47"/>
      <c r="I188" s="47"/>
      <c r="J188" s="47"/>
      <c r="K188" s="47"/>
      <c r="L188" s="47"/>
      <c r="M188" s="47"/>
      <c r="N188" s="47"/>
      <c r="O188" s="47">
        <v>923.22</v>
      </c>
      <c r="P188" s="47"/>
      <c r="Q188" s="73">
        <f t="shared" si="6"/>
        <v>45007.68</v>
      </c>
      <c r="R188" s="61"/>
      <c r="S188" s="54">
        <v>154</v>
      </c>
      <c r="T188" s="76" t="s">
        <v>158</v>
      </c>
      <c r="U188" s="69">
        <v>16285.99</v>
      </c>
      <c r="V188" s="47">
        <v>16157.58</v>
      </c>
      <c r="W188" s="43">
        <v>15830.56</v>
      </c>
      <c r="X188" s="81"/>
      <c r="Y188" s="81"/>
      <c r="Z188" s="81"/>
      <c r="AA188" s="81"/>
      <c r="AB188" s="84"/>
      <c r="AC188" s="84"/>
      <c r="AD188" s="84"/>
      <c r="AE188" s="84"/>
      <c r="AF188" s="84"/>
      <c r="AG188" s="65">
        <f t="shared" si="7"/>
        <v>48274.13</v>
      </c>
      <c r="BB188" s="15"/>
      <c r="BC188" s="15"/>
    </row>
    <row r="189" spans="1:55" ht="12" thickBot="1">
      <c r="A189" s="54">
        <v>154</v>
      </c>
      <c r="B189" s="76" t="s">
        <v>119</v>
      </c>
      <c r="C189" s="47">
        <v>10914.26</v>
      </c>
      <c r="D189" s="47">
        <v>10914.26</v>
      </c>
      <c r="E189" s="47">
        <v>10907.38</v>
      </c>
      <c r="F189" s="47"/>
      <c r="G189" s="47"/>
      <c r="H189" s="47"/>
      <c r="I189" s="47"/>
      <c r="J189" s="47"/>
      <c r="K189" s="47"/>
      <c r="L189" s="47"/>
      <c r="M189" s="47"/>
      <c r="N189" s="47"/>
      <c r="O189" s="47">
        <v>369.93</v>
      </c>
      <c r="P189" s="47"/>
      <c r="Q189" s="73">
        <f t="shared" si="6"/>
        <v>33105.83</v>
      </c>
      <c r="R189" s="61"/>
      <c r="S189" s="54">
        <v>155</v>
      </c>
      <c r="T189" s="76" t="s">
        <v>119</v>
      </c>
      <c r="U189" s="69">
        <v>10158.98</v>
      </c>
      <c r="V189" s="47">
        <v>9312.99</v>
      </c>
      <c r="W189" s="43">
        <v>9656.2</v>
      </c>
      <c r="X189" s="81"/>
      <c r="Y189" s="81"/>
      <c r="Z189" s="81"/>
      <c r="AA189" s="81"/>
      <c r="AB189" s="84"/>
      <c r="AC189" s="84"/>
      <c r="AD189" s="84"/>
      <c r="AE189" s="84"/>
      <c r="AF189" s="84"/>
      <c r="AG189" s="65">
        <f t="shared" si="7"/>
        <v>29128.170000000002</v>
      </c>
      <c r="BB189" s="15"/>
      <c r="BC189" s="15"/>
    </row>
    <row r="190" spans="1:55" ht="12" thickBot="1">
      <c r="A190" s="54">
        <v>155</v>
      </c>
      <c r="B190" s="76" t="s">
        <v>120</v>
      </c>
      <c r="C190" s="47">
        <v>22220.68</v>
      </c>
      <c r="D190" s="47">
        <v>22220.68</v>
      </c>
      <c r="E190" s="47">
        <v>22220.68</v>
      </c>
      <c r="F190" s="47"/>
      <c r="G190" s="47"/>
      <c r="H190" s="47"/>
      <c r="I190" s="47"/>
      <c r="J190" s="47"/>
      <c r="K190" s="47"/>
      <c r="L190" s="47"/>
      <c r="M190" s="47"/>
      <c r="N190" s="47"/>
      <c r="O190" s="47">
        <v>1190.13</v>
      </c>
      <c r="P190" s="47"/>
      <c r="Q190" s="73">
        <f t="shared" si="6"/>
        <v>67852.17000000001</v>
      </c>
      <c r="R190" s="61"/>
      <c r="S190" s="55">
        <v>156</v>
      </c>
      <c r="T190" s="76" t="s">
        <v>120</v>
      </c>
      <c r="U190" s="69">
        <v>20709.03</v>
      </c>
      <c r="V190" s="47">
        <v>38259.29</v>
      </c>
      <c r="W190" s="43">
        <v>19771.52</v>
      </c>
      <c r="X190" s="81"/>
      <c r="Y190" s="81"/>
      <c r="Z190" s="81"/>
      <c r="AA190" s="81"/>
      <c r="AB190" s="84"/>
      <c r="AC190" s="84"/>
      <c r="AD190" s="84"/>
      <c r="AE190" s="84"/>
      <c r="AF190" s="84"/>
      <c r="AG190" s="65">
        <f t="shared" si="7"/>
        <v>78739.84</v>
      </c>
      <c r="BB190" s="15"/>
      <c r="BC190" s="15"/>
    </row>
    <row r="191" spans="1:55" ht="12" thickBot="1">
      <c r="A191" s="55">
        <v>156</v>
      </c>
      <c r="B191" s="76" t="s">
        <v>121</v>
      </c>
      <c r="C191" s="47">
        <v>4904.58</v>
      </c>
      <c r="D191" s="47">
        <v>4904.58</v>
      </c>
      <c r="E191" s="47">
        <v>4904.58</v>
      </c>
      <c r="F191" s="47"/>
      <c r="G191" s="47"/>
      <c r="H191" s="47"/>
      <c r="I191" s="47"/>
      <c r="J191" s="47"/>
      <c r="K191" s="47"/>
      <c r="L191" s="47"/>
      <c r="M191" s="47"/>
      <c r="N191" s="47"/>
      <c r="O191" s="47">
        <v>623.4</v>
      </c>
      <c r="P191" s="47"/>
      <c r="Q191" s="73">
        <f t="shared" si="6"/>
        <v>15337.14</v>
      </c>
      <c r="R191" s="61"/>
      <c r="S191" s="54">
        <v>157</v>
      </c>
      <c r="T191" s="76" t="s">
        <v>121</v>
      </c>
      <c r="U191" s="69">
        <v>4625.92</v>
      </c>
      <c r="V191" s="47">
        <v>7794.28</v>
      </c>
      <c r="W191" s="43">
        <v>3417.75</v>
      </c>
      <c r="X191" s="81"/>
      <c r="Y191" s="81"/>
      <c r="Z191" s="81"/>
      <c r="AA191" s="81"/>
      <c r="AB191" s="84"/>
      <c r="AC191" s="84"/>
      <c r="AD191" s="84"/>
      <c r="AE191" s="84"/>
      <c r="AF191" s="84"/>
      <c r="AG191" s="65">
        <f t="shared" si="7"/>
        <v>15837.95</v>
      </c>
      <c r="BB191" s="15"/>
      <c r="BC191" s="15"/>
    </row>
    <row r="192" spans="1:55" ht="12" thickBot="1">
      <c r="A192" s="54">
        <v>157</v>
      </c>
      <c r="B192" s="77" t="s">
        <v>122</v>
      </c>
      <c r="C192" s="72">
        <v>2859.1</v>
      </c>
      <c r="D192" s="72">
        <v>2859.1</v>
      </c>
      <c r="E192" s="72">
        <v>2859.1</v>
      </c>
      <c r="F192" s="49"/>
      <c r="G192" s="49"/>
      <c r="H192" s="49"/>
      <c r="I192" s="49"/>
      <c r="J192" s="49"/>
      <c r="K192" s="49"/>
      <c r="L192" s="49"/>
      <c r="M192" s="49"/>
      <c r="N192" s="49"/>
      <c r="O192" s="48">
        <v>215.07</v>
      </c>
      <c r="P192" s="48"/>
      <c r="Q192" s="73">
        <f t="shared" si="6"/>
        <v>8792.369999999999</v>
      </c>
      <c r="R192" s="61"/>
      <c r="S192" s="55">
        <v>158</v>
      </c>
      <c r="T192" s="77" t="s">
        <v>122</v>
      </c>
      <c r="U192" s="69">
        <v>2919.56</v>
      </c>
      <c r="V192" s="49">
        <v>2732.23</v>
      </c>
      <c r="W192" s="43">
        <v>2783.21</v>
      </c>
      <c r="X192" s="81"/>
      <c r="Y192" s="81"/>
      <c r="Z192" s="81"/>
      <c r="AA192" s="81"/>
      <c r="AB192" s="84"/>
      <c r="AC192" s="84"/>
      <c r="AD192" s="84"/>
      <c r="AE192" s="84"/>
      <c r="AF192" s="84"/>
      <c r="AG192" s="65">
        <f t="shared" si="7"/>
        <v>8435</v>
      </c>
      <c r="BB192" s="5"/>
      <c r="BC192" s="5"/>
    </row>
    <row r="193" spans="1:33" ht="13.5" thickBot="1">
      <c r="A193" s="27"/>
      <c r="B193" s="71" t="s">
        <v>127</v>
      </c>
      <c r="C193" s="50">
        <f aca="true" t="shared" si="8" ref="C193:Q193">SUM(C13:C79,C88:C161,C170:C192)</f>
        <v>2071511.6499999992</v>
      </c>
      <c r="D193" s="68">
        <f t="shared" si="8"/>
        <v>2071118.0099999993</v>
      </c>
      <c r="E193" s="68">
        <f t="shared" si="8"/>
        <v>2071019.3899999992</v>
      </c>
      <c r="F193" s="68">
        <f t="shared" si="8"/>
        <v>0</v>
      </c>
      <c r="G193" s="68">
        <f t="shared" si="8"/>
        <v>0</v>
      </c>
      <c r="H193" s="68">
        <f t="shared" si="8"/>
        <v>0</v>
      </c>
      <c r="I193" s="68">
        <f t="shared" si="8"/>
        <v>0</v>
      </c>
      <c r="J193" s="68">
        <f t="shared" si="8"/>
        <v>0</v>
      </c>
      <c r="K193" s="68">
        <f t="shared" si="8"/>
        <v>0</v>
      </c>
      <c r="L193" s="68">
        <f t="shared" si="8"/>
        <v>0</v>
      </c>
      <c r="M193" s="68">
        <f t="shared" si="8"/>
        <v>0</v>
      </c>
      <c r="N193" s="68">
        <f t="shared" si="8"/>
        <v>0</v>
      </c>
      <c r="O193" s="87">
        <f t="shared" si="8"/>
        <v>138060.58000000002</v>
      </c>
      <c r="P193" s="51">
        <f t="shared" si="8"/>
        <v>281382.52999999997</v>
      </c>
      <c r="Q193" s="67">
        <f t="shared" si="8"/>
        <v>6633092.160000001</v>
      </c>
      <c r="R193" s="62"/>
      <c r="S193" s="27"/>
      <c r="T193" s="71" t="s">
        <v>127</v>
      </c>
      <c r="U193" s="68">
        <f aca="true" t="shared" si="9" ref="U193:AG193">SUM(U13:U79,U88:U161,U170:U192)</f>
        <v>2315770.339999999</v>
      </c>
      <c r="V193" s="68">
        <f t="shared" si="9"/>
        <v>2223039.2700000014</v>
      </c>
      <c r="W193" s="68">
        <f t="shared" si="9"/>
        <v>1978958.72</v>
      </c>
      <c r="X193" s="68">
        <f t="shared" si="9"/>
        <v>0</v>
      </c>
      <c r="Y193" s="68">
        <f t="shared" si="9"/>
        <v>0</v>
      </c>
      <c r="Z193" s="68">
        <f t="shared" si="9"/>
        <v>0</v>
      </c>
      <c r="AA193" s="68">
        <f t="shared" si="9"/>
        <v>0</v>
      </c>
      <c r="AB193" s="68">
        <f t="shared" si="9"/>
        <v>0</v>
      </c>
      <c r="AC193" s="68">
        <f t="shared" si="9"/>
        <v>0</v>
      </c>
      <c r="AD193" s="68">
        <f t="shared" si="9"/>
        <v>0</v>
      </c>
      <c r="AE193" s="68">
        <f t="shared" si="9"/>
        <v>0</v>
      </c>
      <c r="AF193" s="68">
        <f t="shared" si="9"/>
        <v>0</v>
      </c>
      <c r="AG193" s="42">
        <f t="shared" si="9"/>
        <v>6517768.329999998</v>
      </c>
    </row>
    <row r="194" spans="1:20" ht="15.75" customHeight="1">
      <c r="A194" s="8"/>
      <c r="B194" s="79"/>
      <c r="P194" s="15">
        <v>0</v>
      </c>
      <c r="S194" s="8"/>
      <c r="T194" s="8"/>
    </row>
    <row r="195" spans="1:20" ht="12.75">
      <c r="A195" s="6"/>
      <c r="B195" s="38"/>
      <c r="N195" s="36"/>
      <c r="O195" s="36"/>
      <c r="P195" s="20"/>
      <c r="S195" s="6"/>
      <c r="T195" s="10"/>
    </row>
    <row r="196" spans="1:55" ht="12.75" hidden="1">
      <c r="A196" s="5"/>
      <c r="B196" s="33"/>
      <c r="S196" s="5"/>
      <c r="T196" s="7"/>
      <c r="BC196" s="1"/>
    </row>
    <row r="197" spans="1:20" ht="12.75" hidden="1">
      <c r="A197"/>
      <c r="B197" s="39"/>
      <c r="S197"/>
      <c r="T197" s="2"/>
    </row>
    <row r="198" spans="1:20" ht="12.75" hidden="1">
      <c r="A198"/>
      <c r="B198" s="39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S198"/>
      <c r="T198" s="2"/>
    </row>
    <row r="199" spans="1:20" ht="12.75" hidden="1">
      <c r="A199"/>
      <c r="B199" s="2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S199"/>
      <c r="T199" s="2"/>
    </row>
    <row r="200" ht="12.75" hidden="1"/>
    <row r="201" ht="12.75" hidden="1"/>
    <row r="202" ht="12.75" hidden="1"/>
    <row r="203" spans="2:20" ht="12.75">
      <c r="B203" s="34" t="s">
        <v>163</v>
      </c>
      <c r="T203" s="34"/>
    </row>
  </sheetData>
  <sheetProtection/>
  <mergeCells count="105">
    <mergeCell ref="E2:N2"/>
    <mergeCell ref="V2:AF2"/>
    <mergeCell ref="A3:C3"/>
    <mergeCell ref="T3:V3"/>
    <mergeCell ref="A5:A11"/>
    <mergeCell ref="B5:B11"/>
    <mergeCell ref="C5:N5"/>
    <mergeCell ref="O5:O11"/>
    <mergeCell ref="P5:P11"/>
    <mergeCell ref="Q5:Q11"/>
    <mergeCell ref="S5:S11"/>
    <mergeCell ref="T5:T11"/>
    <mergeCell ref="U5:AF5"/>
    <mergeCell ref="AG5:AG11"/>
    <mergeCell ref="C6:C11"/>
    <mergeCell ref="D6:D11"/>
    <mergeCell ref="E6:E11"/>
    <mergeCell ref="F6:F11"/>
    <mergeCell ref="G6:G11"/>
    <mergeCell ref="H6:H11"/>
    <mergeCell ref="I6:I11"/>
    <mergeCell ref="J6:J11"/>
    <mergeCell ref="K6:K11"/>
    <mergeCell ref="L6:L11"/>
    <mergeCell ref="M6:M11"/>
    <mergeCell ref="N6:N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D6:AD11"/>
    <mergeCell ref="AE6:AE11"/>
    <mergeCell ref="AF6:AF11"/>
    <mergeCell ref="A80:A86"/>
    <mergeCell ref="B80:B86"/>
    <mergeCell ref="C80:N80"/>
    <mergeCell ref="O80:O86"/>
    <mergeCell ref="P80:P86"/>
    <mergeCell ref="Q80:Q86"/>
    <mergeCell ref="J81:J86"/>
    <mergeCell ref="K81:K86"/>
    <mergeCell ref="L81:L86"/>
    <mergeCell ref="M81:M86"/>
    <mergeCell ref="AG80:AG86"/>
    <mergeCell ref="C81:C86"/>
    <mergeCell ref="D81:D86"/>
    <mergeCell ref="E81:E86"/>
    <mergeCell ref="F81:F86"/>
    <mergeCell ref="G81:G86"/>
    <mergeCell ref="H81:H86"/>
    <mergeCell ref="I81:I86"/>
    <mergeCell ref="N81:N86"/>
    <mergeCell ref="U81:U86"/>
    <mergeCell ref="V81:V86"/>
    <mergeCell ref="W81:W86"/>
    <mergeCell ref="X81:X86"/>
    <mergeCell ref="Y81:Y86"/>
    <mergeCell ref="T80:T86"/>
    <mergeCell ref="U80:AF80"/>
    <mergeCell ref="Z81:Z86"/>
    <mergeCell ref="AA81:AA86"/>
    <mergeCell ref="AB81:AB86"/>
    <mergeCell ref="AC81:AC86"/>
    <mergeCell ref="AD81:AD86"/>
    <mergeCell ref="AE81:AE86"/>
    <mergeCell ref="AF81:AF86"/>
    <mergeCell ref="A162:A168"/>
    <mergeCell ref="B162:B168"/>
    <mergeCell ref="C162:N162"/>
    <mergeCell ref="O162:O168"/>
    <mergeCell ref="P162:P168"/>
    <mergeCell ref="Q162:Q168"/>
    <mergeCell ref="S162:S168"/>
    <mergeCell ref="AG162:AG168"/>
    <mergeCell ref="C163:C168"/>
    <mergeCell ref="D163:D168"/>
    <mergeCell ref="E163:E168"/>
    <mergeCell ref="F163:F168"/>
    <mergeCell ref="G163:G168"/>
    <mergeCell ref="H163:H168"/>
    <mergeCell ref="I163:I168"/>
    <mergeCell ref="AB163:AB168"/>
    <mergeCell ref="J163:J168"/>
    <mergeCell ref="K163:K168"/>
    <mergeCell ref="L163:L168"/>
    <mergeCell ref="M163:M168"/>
    <mergeCell ref="N163:N168"/>
    <mergeCell ref="U163:U168"/>
    <mergeCell ref="T162:T168"/>
    <mergeCell ref="U162:AF162"/>
    <mergeCell ref="AC163:AC168"/>
    <mergeCell ref="V163:V168"/>
    <mergeCell ref="W163:W168"/>
    <mergeCell ref="AD163:AD168"/>
    <mergeCell ref="AE163:AE168"/>
    <mergeCell ref="AF163:AF168"/>
    <mergeCell ref="X163:X168"/>
    <mergeCell ref="Y163:Y168"/>
    <mergeCell ref="Z163:Z168"/>
    <mergeCell ref="AA163:AA168"/>
  </mergeCells>
  <printOptions/>
  <pageMargins left="0.24" right="0.24" top="0.62" bottom="0.2" header="0.57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2020-05-12T12:03:26Z</cp:lastPrinted>
  <dcterms:created xsi:type="dcterms:W3CDTF">2011-01-25T13:12:08Z</dcterms:created>
  <dcterms:modified xsi:type="dcterms:W3CDTF">2020-05-12T12:08:57Z</dcterms:modified>
  <cp:category/>
  <cp:version/>
  <cp:contentType/>
  <cp:contentStatus/>
</cp:coreProperties>
</file>